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D9FA" lockStructure="1"/>
  <bookViews>
    <workbookView xWindow="-6510" yWindow="1380" windowWidth="28515" windowHeight="12720"/>
  </bookViews>
  <sheets>
    <sheet name="CHECKLISTE_G1_END_OF_LIFE" sheetId="1" r:id="rId1"/>
    <sheet name="Tabelle3" sheetId="2" state="hidden" r:id="rId2"/>
  </sheets>
  <definedNames>
    <definedName name="_xlnm.Print_Area" localSheetId="0">CHECKLISTE_G1_END_OF_LIFE!$A$1:$R$56</definedName>
    <definedName name="Z_A457CCD6_9ED2_4FED_AADA_3B43EE7FDF23_.wvu.Cols" localSheetId="0" hidden="1">CHECKLISTE_G1_END_OF_LIFE!$E:$N</definedName>
    <definedName name="Z_A457CCD6_9ED2_4FED_AADA_3B43EE7FDF23_.wvu.PrintArea" localSheetId="0" hidden="1">CHECKLISTE_G1_END_OF_LIFE!$A$1:$Q$60</definedName>
    <definedName name="Z_A457CCD6_9ED2_4FED_AADA_3B43EE7FDF23_.wvu.Rows" localSheetId="0" hidden="1">CHECKLISTE_G1_END_OF_LIFE!$24:$35</definedName>
  </definedNames>
  <calcPr calcId="145621"/>
  <customWorkbookViews>
    <customWorkbookView name="baramndi - Persönliche Ansicht" guid="{A457CCD6-9ED2-4FED-AADA-3B43EE7FDF23}" mergeInterval="0" personalView="1" maximized="1" windowWidth="1920" windowHeight="868" activeSheetId="1"/>
  </customWorkbookViews>
</workbook>
</file>

<file path=xl/calcChain.xml><?xml version="1.0" encoding="utf-8"?>
<calcChain xmlns="http://schemas.openxmlformats.org/spreadsheetml/2006/main">
  <c r="F40" i="2" l="1"/>
  <c r="F39" i="2"/>
  <c r="F38" i="2"/>
  <c r="F37" i="2"/>
  <c r="F36" i="2"/>
  <c r="F35" i="2"/>
  <c r="F34" i="2"/>
  <c r="F33" i="2"/>
  <c r="F32" i="2"/>
  <c r="F31" i="2"/>
  <c r="F30" i="2"/>
  <c r="F29" i="2"/>
  <c r="F28" i="2"/>
  <c r="F27" i="2"/>
  <c r="F26" i="2"/>
  <c r="F25" i="2"/>
  <c r="F24" i="2"/>
  <c r="F23" i="2"/>
  <c r="F22" i="2"/>
  <c r="J23" i="2"/>
  <c r="I23" i="2"/>
  <c r="H23" i="2"/>
  <c r="J22" i="2"/>
  <c r="I22" i="2"/>
  <c r="H22" i="2"/>
  <c r="J21" i="2"/>
  <c r="I21" i="2"/>
  <c r="H21" i="2"/>
  <c r="J20" i="2"/>
  <c r="I20" i="2"/>
  <c r="H20" i="2"/>
  <c r="J19" i="2"/>
  <c r="I19" i="2"/>
  <c r="H19" i="2"/>
  <c r="J18" i="2"/>
  <c r="I18" i="2"/>
  <c r="H18" i="2"/>
  <c r="J17" i="2"/>
  <c r="I17" i="2"/>
  <c r="H17" i="2"/>
  <c r="J16" i="2"/>
  <c r="I16" i="2"/>
  <c r="H16" i="2"/>
  <c r="J15" i="2"/>
  <c r="I15" i="2"/>
  <c r="H15" i="2"/>
  <c r="J14" i="2"/>
  <c r="I14" i="2"/>
  <c r="H14" i="2"/>
  <c r="J13" i="2"/>
  <c r="I13" i="2"/>
  <c r="H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13" i="2"/>
  <c r="J3" i="2"/>
  <c r="K3" i="2"/>
  <c r="L3" i="2"/>
  <c r="M3" i="2"/>
  <c r="N3" i="2"/>
  <c r="O3" i="2"/>
  <c r="P3" i="2"/>
  <c r="Q3" i="2"/>
  <c r="J4" i="2"/>
  <c r="K4" i="2"/>
  <c r="L4" i="2"/>
  <c r="M4" i="2"/>
  <c r="N4" i="2"/>
  <c r="O4" i="2"/>
  <c r="P4" i="2"/>
  <c r="Q4" i="2"/>
  <c r="J5" i="2"/>
  <c r="K5" i="2"/>
  <c r="L5" i="2"/>
  <c r="M5" i="2"/>
  <c r="N5" i="2"/>
  <c r="O5" i="2"/>
  <c r="P5" i="2"/>
  <c r="Q5" i="2"/>
  <c r="L6" i="2"/>
  <c r="N6" i="2"/>
  <c r="Q6" i="2"/>
  <c r="N7" i="2"/>
  <c r="N8" i="2"/>
  <c r="N9" i="2"/>
  <c r="I4" i="2"/>
  <c r="I5" i="2"/>
  <c r="I6" i="2"/>
  <c r="I7" i="2"/>
  <c r="I3" i="2"/>
  <c r="J2" i="2"/>
  <c r="K2" i="2"/>
  <c r="L2" i="2"/>
  <c r="M2" i="2"/>
  <c r="N2" i="2"/>
  <c r="O2" i="2"/>
  <c r="P2" i="2"/>
  <c r="Q2" i="2"/>
  <c r="I2" i="2"/>
  <c r="M18" i="1" l="1"/>
  <c r="B13" i="1"/>
  <c r="M22" i="1" l="1"/>
  <c r="M20" i="1" l="1"/>
  <c r="B43" i="1" s="1"/>
  <c r="M14" i="1"/>
  <c r="D20" i="1"/>
  <c r="D15" i="1"/>
  <c r="M15" i="1"/>
  <c r="M21" i="1"/>
  <c r="M17" i="1"/>
  <c r="C19" i="1"/>
  <c r="O8" i="1" l="1"/>
  <c r="C13" i="1"/>
  <c r="O7" i="1"/>
  <c r="A47" i="1"/>
  <c r="A39" i="1"/>
  <c r="A37" i="1"/>
  <c r="A22" i="1"/>
  <c r="A21" i="1"/>
  <c r="A20" i="1"/>
  <c r="A19" i="1"/>
  <c r="A18" i="1"/>
  <c r="A17" i="1"/>
  <c r="A16" i="1"/>
  <c r="A15" i="1"/>
  <c r="A14" i="1"/>
  <c r="A13" i="1"/>
  <c r="B45" i="1"/>
  <c r="B37" i="1"/>
  <c r="A9" i="1"/>
  <c r="A8" i="1"/>
  <c r="A7" i="1"/>
  <c r="A3" i="1" l="1"/>
  <c r="D22" i="1"/>
  <c r="A5" i="1"/>
  <c r="D21" i="1"/>
  <c r="B44" i="1"/>
  <c r="D18" i="1"/>
  <c r="D17" i="1"/>
  <c r="D16" i="1"/>
  <c r="B42" i="1"/>
  <c r="D14" i="1" l="1"/>
  <c r="B40" i="1"/>
  <c r="B39" i="1"/>
  <c r="M16" i="1"/>
  <c r="B41" i="1" s="1"/>
  <c r="I17" i="1"/>
  <c r="H17" i="1"/>
  <c r="G17" i="1"/>
  <c r="F17" i="1"/>
  <c r="E17" i="1"/>
  <c r="F20" i="1"/>
  <c r="I15" i="1"/>
  <c r="H15" i="1"/>
  <c r="G15" i="1"/>
  <c r="E15" i="1"/>
  <c r="J15" i="1"/>
  <c r="F15" i="1"/>
  <c r="G20" i="1"/>
  <c r="I20" i="1"/>
  <c r="H20" i="1"/>
  <c r="E20" i="1"/>
  <c r="G16" i="1"/>
  <c r="F16" i="1"/>
  <c r="I16" i="1"/>
  <c r="H16" i="1"/>
  <c r="E16" i="1"/>
  <c r="L37" i="1" l="1"/>
  <c r="A38" i="1" s="1"/>
  <c r="M37" i="1"/>
  <c r="B38" i="1" s="1"/>
  <c r="I14" i="1"/>
  <c r="H14" i="1"/>
  <c r="G14" i="1"/>
  <c r="F14" i="1"/>
  <c r="E14" i="1"/>
</calcChain>
</file>

<file path=xl/comments1.xml><?xml version="1.0" encoding="utf-8"?>
<comments xmlns="http://schemas.openxmlformats.org/spreadsheetml/2006/main">
  <authors>
    <author>baramndi</author>
  </authors>
  <commentList>
    <comment ref="B14" authorId="0">
      <text>
        <r>
          <rPr>
            <sz val="10"/>
            <color indexed="81"/>
            <rFont val="Arial"/>
            <family val="2"/>
          </rPr>
          <t>In der Software:</t>
        </r>
        <r>
          <rPr>
            <b/>
            <sz val="10"/>
            <color indexed="81"/>
            <rFont val="Arial"/>
            <family val="2"/>
          </rPr>
          <t xml:space="preserve">
Hilfe - Info über…
--------------------------------------------------------
</t>
        </r>
        <r>
          <rPr>
            <sz val="10"/>
            <color indexed="81"/>
            <rFont val="Arial"/>
            <family val="2"/>
          </rPr>
          <t>In the Software:</t>
        </r>
        <r>
          <rPr>
            <b/>
            <sz val="10"/>
            <color indexed="81"/>
            <rFont val="Arial"/>
            <family val="2"/>
          </rPr>
          <t xml:space="preserve">
Help - Info about...
--------------------------------------------------------
</t>
        </r>
        <r>
          <rPr>
            <sz val="10"/>
            <color indexed="81"/>
            <rFont val="Arial"/>
            <family val="2"/>
          </rPr>
          <t>Dans le Software:</t>
        </r>
        <r>
          <rPr>
            <b/>
            <sz val="10"/>
            <color indexed="81"/>
            <rFont val="Arial"/>
            <family val="2"/>
          </rPr>
          <t xml:space="preserve">
Aide – Info sur…</t>
        </r>
      </text>
    </comment>
    <comment ref="B15" authorId="0">
      <text>
        <r>
          <rPr>
            <sz val="10"/>
            <color indexed="81"/>
            <rFont val="Arial"/>
            <family val="2"/>
          </rPr>
          <t>In der Software:</t>
        </r>
        <r>
          <rPr>
            <b/>
            <sz val="10"/>
            <color indexed="81"/>
            <rFont val="Arial"/>
            <family val="2"/>
          </rPr>
          <t xml:space="preserve">
Berichte - Schließanlage - Transponder
---------------------------------------------------------------
</t>
        </r>
        <r>
          <rPr>
            <sz val="10"/>
            <color indexed="81"/>
            <rFont val="Arial"/>
            <family val="2"/>
          </rPr>
          <t>In the Software:</t>
        </r>
        <r>
          <rPr>
            <b/>
            <sz val="10"/>
            <color indexed="81"/>
            <rFont val="Arial"/>
            <family val="2"/>
          </rPr>
          <t xml:space="preserve">
Reports - Locking System - Transponder
---------------------------------------------------------------
</t>
        </r>
        <r>
          <rPr>
            <sz val="10"/>
            <color indexed="81"/>
            <rFont val="Arial"/>
            <family val="2"/>
          </rPr>
          <t>Dans le Software:</t>
        </r>
        <r>
          <rPr>
            <b/>
            <sz val="10"/>
            <color indexed="81"/>
            <rFont val="Arial"/>
            <family val="2"/>
          </rPr>
          <t xml:space="preserve">
Rapports – Plan de fermeture - Transpondeur</t>
        </r>
      </text>
    </comment>
    <comment ref="B16" authorId="0">
      <text>
        <r>
          <rPr>
            <sz val="10"/>
            <color indexed="81"/>
            <rFont val="Arial"/>
            <family val="2"/>
          </rPr>
          <t>In der Software:</t>
        </r>
        <r>
          <rPr>
            <b/>
            <sz val="10"/>
            <color indexed="81"/>
            <rFont val="Arial"/>
            <family val="2"/>
          </rPr>
          <t xml:space="preserve">
Programmierung - Config Device testen
--------------------------------------------------------
</t>
        </r>
        <r>
          <rPr>
            <sz val="10"/>
            <color indexed="81"/>
            <rFont val="Arial"/>
            <family val="2"/>
          </rPr>
          <t>In the Software:</t>
        </r>
        <r>
          <rPr>
            <b/>
            <sz val="10"/>
            <color indexed="81"/>
            <rFont val="Arial"/>
            <family val="2"/>
          </rPr>
          <t xml:space="preserve">
Programming - test Config Device
-------------------------------------------------------
</t>
        </r>
        <r>
          <rPr>
            <sz val="10"/>
            <color indexed="81"/>
            <rFont val="Arial"/>
            <family val="2"/>
          </rPr>
          <t>Dans le Software:</t>
        </r>
        <r>
          <rPr>
            <b/>
            <sz val="10"/>
            <color indexed="81"/>
            <rFont val="Arial"/>
            <family val="2"/>
          </rPr>
          <t xml:space="preserve">
Programmation – Tester le Config Device</t>
        </r>
      </text>
    </comment>
    <comment ref="B17" authorId="0">
      <text>
        <r>
          <rPr>
            <sz val="10"/>
            <color indexed="81"/>
            <rFont val="Arial"/>
            <family val="2"/>
          </rPr>
          <t xml:space="preserve">In der Software:
</t>
        </r>
        <r>
          <rPr>
            <b/>
            <sz val="10"/>
            <color indexed="81"/>
            <rFont val="Arial"/>
            <family val="2"/>
          </rPr>
          <t>Netzwerk - Lokale Anschlüsse</t>
        </r>
        <r>
          <rPr>
            <sz val="10"/>
            <color indexed="81"/>
            <rFont val="Arial"/>
            <family val="2"/>
          </rPr>
          <t xml:space="preserve"> - Prüfen ob ein LON CN angezeigt wird.
</t>
        </r>
        <r>
          <rPr>
            <b/>
            <i/>
            <sz val="10"/>
            <color indexed="81"/>
            <rFont val="Arial"/>
            <family val="2"/>
          </rPr>
          <t>Es steht ein Analyste Tool "SVAdmin" beim technischen Support zur Verfügung, um eine vollständige Auswertung zu ermöglichen.</t>
        </r>
        <r>
          <rPr>
            <sz val="10"/>
            <color indexed="81"/>
            <rFont val="Arial"/>
            <family val="2"/>
          </rPr>
          <t xml:space="preserve">
--------------------------------------------------------------------------------------------------
In the Software:
</t>
        </r>
        <r>
          <rPr>
            <b/>
            <sz val="10"/>
            <color indexed="81"/>
            <rFont val="Arial"/>
            <family val="2"/>
          </rPr>
          <t xml:space="preserve">Network - Local Connections </t>
        </r>
        <r>
          <rPr>
            <sz val="10"/>
            <color indexed="81"/>
            <rFont val="Arial"/>
            <family val="2"/>
          </rPr>
          <t xml:space="preserve">- Check If a LON CN is displayed.
</t>
        </r>
        <r>
          <rPr>
            <b/>
            <i/>
            <sz val="10"/>
            <color indexed="81"/>
            <rFont val="Arial"/>
            <family val="2"/>
          </rPr>
          <t xml:space="preserve">
A special tool "SVAdmin" is available from tech support to create a full system analysis.
</t>
        </r>
        <r>
          <rPr>
            <sz val="10"/>
            <color indexed="81"/>
            <rFont val="Arial"/>
            <family val="2"/>
          </rPr>
          <t>--------------------------------------------------------------------------------------------------</t>
        </r>
        <r>
          <rPr>
            <b/>
            <i/>
            <sz val="10"/>
            <color indexed="81"/>
            <rFont val="Arial"/>
            <family val="2"/>
          </rPr>
          <t xml:space="preserve">
</t>
        </r>
        <r>
          <rPr>
            <sz val="10"/>
            <color indexed="81"/>
            <rFont val="Arial"/>
            <family val="2"/>
          </rPr>
          <t>Dans le Software:</t>
        </r>
        <r>
          <rPr>
            <b/>
            <sz val="10"/>
            <color indexed="81"/>
            <rFont val="Arial"/>
            <family val="2"/>
          </rPr>
          <t xml:space="preserve">
Réseau – Branchements locaux – </t>
        </r>
        <r>
          <rPr>
            <sz val="10"/>
            <color indexed="81"/>
            <rFont val="Arial"/>
            <family val="2"/>
          </rPr>
          <t>Vérifier si un LON CN va être afficher.</t>
        </r>
        <r>
          <rPr>
            <b/>
            <i/>
            <sz val="10"/>
            <color indexed="81"/>
            <rFont val="Arial"/>
            <family val="2"/>
          </rPr>
          <t xml:space="preserve">
Le support technique  fournit un outil d’analyse "SVAdmin" pour une évaluation complete.
</t>
        </r>
      </text>
    </comment>
    <comment ref="B18" authorId="0">
      <text>
        <r>
          <rPr>
            <sz val="10"/>
            <color indexed="81"/>
            <rFont val="Arial"/>
            <family val="2"/>
          </rPr>
          <t>In der Software:</t>
        </r>
        <r>
          <rPr>
            <b/>
            <sz val="10"/>
            <color indexed="81"/>
            <rFont val="Arial"/>
            <family val="2"/>
          </rPr>
          <t xml:space="preserve">
Netzwerk - Lokale Anschlüsse -</t>
        </r>
        <r>
          <rPr>
            <sz val="10"/>
            <color indexed="81"/>
            <rFont val="Arial"/>
            <family val="2"/>
          </rPr>
          <t xml:space="preserve"> Prüfen ob ein WN RN oder WN CN angezeigt wird.</t>
        </r>
        <r>
          <rPr>
            <b/>
            <sz val="10"/>
            <color indexed="81"/>
            <rFont val="Arial"/>
            <family val="2"/>
          </rPr>
          <t xml:space="preserve">
oder
Netzwerk - Kommunikationsknoten -</t>
        </r>
        <r>
          <rPr>
            <sz val="10"/>
            <color indexed="81"/>
            <rFont val="Arial"/>
            <family val="2"/>
          </rPr>
          <t xml:space="preserve"> Prüfen ob ein WN RN oder WN CN angezeigt wird.</t>
        </r>
        <r>
          <rPr>
            <b/>
            <sz val="10"/>
            <color indexed="81"/>
            <rFont val="Arial"/>
            <family val="2"/>
          </rPr>
          <t xml:space="preserve">
</t>
        </r>
        <r>
          <rPr>
            <b/>
            <i/>
            <sz val="10"/>
            <color indexed="81"/>
            <rFont val="Arial"/>
            <family val="2"/>
          </rPr>
          <t xml:space="preserve">
Es steht ein Analyste Tool "SVAdmin" beim technischen Support zur Verfügung, um eine vollständige Auswertung zu ermöglichen.</t>
        </r>
        <r>
          <rPr>
            <b/>
            <sz val="10"/>
            <color indexed="81"/>
            <rFont val="Arial"/>
            <family val="2"/>
          </rPr>
          <t xml:space="preserve">
--------------------------------------------------------------------------------------------------
</t>
        </r>
        <r>
          <rPr>
            <sz val="10"/>
            <color indexed="81"/>
            <rFont val="Arial"/>
            <family val="2"/>
          </rPr>
          <t>In the Software:</t>
        </r>
        <r>
          <rPr>
            <b/>
            <sz val="10"/>
            <color indexed="81"/>
            <rFont val="Arial"/>
            <family val="2"/>
          </rPr>
          <t xml:space="preserve">
Network - Local Connections - </t>
        </r>
        <r>
          <rPr>
            <sz val="10"/>
            <color indexed="81"/>
            <rFont val="Arial"/>
            <family val="2"/>
          </rPr>
          <t>Check If a WN RN or WN CN is displayed.</t>
        </r>
        <r>
          <rPr>
            <b/>
            <sz val="10"/>
            <color indexed="81"/>
            <rFont val="Arial"/>
            <family val="2"/>
          </rPr>
          <t xml:space="preserve">
Or
Network - Communication Nodes - </t>
        </r>
        <r>
          <rPr>
            <sz val="10"/>
            <color indexed="81"/>
            <rFont val="Arial"/>
            <family val="2"/>
          </rPr>
          <t>Check If a WN RN or WN CN is displayed.</t>
        </r>
        <r>
          <rPr>
            <b/>
            <sz val="10"/>
            <color indexed="81"/>
            <rFont val="Arial"/>
            <family val="2"/>
          </rPr>
          <t xml:space="preserve">
</t>
        </r>
        <r>
          <rPr>
            <b/>
            <i/>
            <sz val="10"/>
            <color indexed="81"/>
            <rFont val="Arial"/>
            <family val="2"/>
          </rPr>
          <t xml:space="preserve">
A special tool "SVAdmin" is available from tech support to create a full system analysis.
</t>
        </r>
        <r>
          <rPr>
            <sz val="10"/>
            <color indexed="81"/>
            <rFont val="Arial"/>
            <family val="2"/>
          </rPr>
          <t>--------------------------------------------------------------------------------------------------</t>
        </r>
        <r>
          <rPr>
            <b/>
            <i/>
            <sz val="10"/>
            <color indexed="81"/>
            <rFont val="Arial"/>
            <family val="2"/>
          </rPr>
          <t xml:space="preserve">
</t>
        </r>
        <r>
          <rPr>
            <sz val="10"/>
            <color indexed="81"/>
            <rFont val="Arial"/>
            <family val="2"/>
          </rPr>
          <t>Dans le Software:</t>
        </r>
        <r>
          <rPr>
            <b/>
            <sz val="10"/>
            <color indexed="81"/>
            <rFont val="Arial"/>
            <family val="2"/>
          </rPr>
          <t xml:space="preserve">
Réseau – Branchements locaux –</t>
        </r>
        <r>
          <rPr>
            <sz val="10"/>
            <color indexed="81"/>
            <rFont val="Arial"/>
            <family val="2"/>
          </rPr>
          <t xml:space="preserve"> Vérifier si un WN RN ou WN CN  va être afficher.</t>
        </r>
        <r>
          <rPr>
            <b/>
            <sz val="10"/>
            <color indexed="81"/>
            <rFont val="Arial"/>
            <family val="2"/>
          </rPr>
          <t xml:space="preserve">
ou
Réseau – Nœuds de Communication -</t>
        </r>
        <r>
          <rPr>
            <sz val="10"/>
            <color indexed="81"/>
            <rFont val="Arial"/>
            <family val="2"/>
          </rPr>
          <t xml:space="preserve"> Vérifier si un WN RN ou WN CN  va être afficher.</t>
        </r>
        <r>
          <rPr>
            <b/>
            <i/>
            <sz val="10"/>
            <color indexed="81"/>
            <rFont val="Arial"/>
            <family val="2"/>
          </rPr>
          <t xml:space="preserve">
Le support technique  fournit un outil d’analyse pour une évaluation complete.</t>
        </r>
      </text>
    </comment>
    <comment ref="B19" authorId="0">
      <text>
        <r>
          <rPr>
            <sz val="10"/>
            <color indexed="81"/>
            <rFont val="Arial"/>
            <family val="2"/>
          </rPr>
          <t>Infobox:</t>
        </r>
        <r>
          <rPr>
            <b/>
            <sz val="10"/>
            <color indexed="81"/>
            <rFont val="Arial"/>
            <family val="2"/>
          </rPr>
          <t xml:space="preserve">
Hier werden bei Bedarf zusätzliche Informationen ausgegeben
----------------------------------------------------------------------------------
</t>
        </r>
        <r>
          <rPr>
            <sz val="10"/>
            <color indexed="81"/>
            <rFont val="Arial"/>
            <family val="2"/>
          </rPr>
          <t>Infobox:</t>
        </r>
        <r>
          <rPr>
            <b/>
            <sz val="10"/>
            <color indexed="81"/>
            <rFont val="Arial"/>
            <family val="2"/>
          </rPr>
          <t xml:space="preserve">
This is used to display additional informations
----------------------------------------------------------------------------------
</t>
        </r>
        <r>
          <rPr>
            <sz val="10"/>
            <color indexed="81"/>
            <rFont val="Arial"/>
            <family val="2"/>
          </rPr>
          <t>Info box:</t>
        </r>
        <r>
          <rPr>
            <b/>
            <sz val="10"/>
            <color indexed="81"/>
            <rFont val="Arial"/>
            <family val="2"/>
          </rPr>
          <t xml:space="preserve">
Ici, au besoin, vont apparaitre des informations supplémentaires
</t>
        </r>
      </text>
    </comment>
    <comment ref="B20" authorId="0">
      <text>
        <r>
          <rPr>
            <sz val="10"/>
            <color indexed="81"/>
            <rFont val="Arial"/>
            <family val="2"/>
          </rPr>
          <t>In der Software:</t>
        </r>
        <r>
          <rPr>
            <b/>
            <sz val="10"/>
            <color indexed="81"/>
            <rFont val="Arial"/>
            <family val="2"/>
          </rPr>
          <t xml:space="preserve">
Die Angabe wird nur bei der Verwendung von WaveNet benötigt.
Netzwerk - WaveNet verwalten - Eigenschaften der LockNodes
</t>
        </r>
        <r>
          <rPr>
            <b/>
            <i/>
            <sz val="10"/>
            <color indexed="81"/>
            <rFont val="Arial"/>
            <family val="2"/>
          </rPr>
          <t xml:space="preserve">
Es steht ein Analyste Tool "SVAdmin" beim technischen Support zur Verfügung, um eine vollständige Auswertung zu ermöglichen.</t>
        </r>
        <r>
          <rPr>
            <b/>
            <sz val="10"/>
            <color indexed="81"/>
            <rFont val="Arial"/>
            <family val="2"/>
          </rPr>
          <t xml:space="preserve">
------------------------------------------------------------------------------------------------------
</t>
        </r>
        <r>
          <rPr>
            <sz val="10"/>
            <color indexed="81"/>
            <rFont val="Arial"/>
            <family val="2"/>
          </rPr>
          <t>In the Software:</t>
        </r>
        <r>
          <rPr>
            <b/>
            <sz val="10"/>
            <color indexed="81"/>
            <rFont val="Arial"/>
            <family val="2"/>
          </rPr>
          <t xml:space="preserve">
Network - administer WaveNet - Properties of the LockNodes
</t>
        </r>
        <r>
          <rPr>
            <b/>
            <i/>
            <sz val="10"/>
            <color indexed="81"/>
            <rFont val="Arial"/>
            <family val="2"/>
          </rPr>
          <t xml:space="preserve">A special tool "SVAdmin" is available from tech support to create a full system analysis.
</t>
        </r>
        <r>
          <rPr>
            <sz val="10"/>
            <color indexed="81"/>
            <rFont val="Arial"/>
            <family val="2"/>
          </rPr>
          <t>------------------------------------------------------------------------------------------------------</t>
        </r>
        <r>
          <rPr>
            <b/>
            <i/>
            <sz val="10"/>
            <color indexed="81"/>
            <rFont val="Arial"/>
            <family val="2"/>
          </rPr>
          <t xml:space="preserve">
</t>
        </r>
        <r>
          <rPr>
            <sz val="10"/>
            <color indexed="81"/>
            <rFont val="Arial"/>
            <family val="2"/>
          </rPr>
          <t>Dans le Software:</t>
        </r>
        <r>
          <rPr>
            <b/>
            <i/>
            <sz val="10"/>
            <color indexed="81"/>
            <rFont val="Arial"/>
            <family val="2"/>
          </rPr>
          <t xml:space="preserve">
</t>
        </r>
        <r>
          <rPr>
            <b/>
            <sz val="10"/>
            <color indexed="81"/>
            <rFont val="Arial"/>
            <family val="2"/>
          </rPr>
          <t>L'importance de cette indication est seulement  en cas d’usage de WaveNet.</t>
        </r>
        <r>
          <rPr>
            <b/>
            <i/>
            <sz val="10"/>
            <color indexed="81"/>
            <rFont val="Arial"/>
            <family val="2"/>
          </rPr>
          <t xml:space="preserve">
</t>
        </r>
        <r>
          <rPr>
            <b/>
            <sz val="10"/>
            <color indexed="81"/>
            <rFont val="Arial"/>
            <family val="2"/>
          </rPr>
          <t>Réseau - Gérer Wavenet – Propriétés  de LockNode.</t>
        </r>
        <r>
          <rPr>
            <b/>
            <i/>
            <sz val="10"/>
            <color indexed="81"/>
            <rFont val="Arial"/>
            <family val="2"/>
          </rPr>
          <t xml:space="preserve">
Le support technique  fournit un outil d’analyse pour une évaluation complete.
</t>
        </r>
      </text>
    </comment>
    <comment ref="B21" authorId="0">
      <text>
        <r>
          <rPr>
            <sz val="10"/>
            <color indexed="81"/>
            <rFont val="Arial"/>
            <family val="2"/>
          </rPr>
          <t>In der Software:</t>
        </r>
        <r>
          <rPr>
            <b/>
            <sz val="10"/>
            <color indexed="81"/>
            <rFont val="Arial"/>
            <family val="2"/>
          </rPr>
          <t xml:space="preserve">
Bearbeiten - Schließanlage Eigenschaften - 
</t>
        </r>
        <r>
          <rPr>
            <sz val="10"/>
            <color indexed="81"/>
            <rFont val="Arial"/>
            <family val="2"/>
          </rPr>
          <t>Hier prüfen, ob eine Anlage als "als übergreifende Schließebene nutzen" angelegt ist.</t>
        </r>
        <r>
          <rPr>
            <b/>
            <sz val="10"/>
            <color indexed="81"/>
            <rFont val="Arial"/>
            <family val="2"/>
          </rPr>
          <t xml:space="preserve">
------------------------------------------------------------------------------------------------------------
</t>
        </r>
        <r>
          <rPr>
            <sz val="10"/>
            <color indexed="81"/>
            <rFont val="Arial"/>
            <family val="2"/>
          </rPr>
          <t>In the Software:</t>
        </r>
        <r>
          <rPr>
            <b/>
            <sz val="10"/>
            <color indexed="81"/>
            <rFont val="Arial"/>
            <family val="2"/>
          </rPr>
          <t xml:space="preserve">
Edit - Locking System Properties -
</t>
        </r>
        <r>
          <rPr>
            <sz val="10"/>
            <color indexed="81"/>
            <rFont val="Arial"/>
            <family val="2"/>
          </rPr>
          <t>Check, If a system is used as "use as general Locking Level"</t>
        </r>
        <r>
          <rPr>
            <b/>
            <sz val="10"/>
            <color indexed="81"/>
            <rFont val="Arial"/>
            <family val="2"/>
          </rPr>
          <t xml:space="preserve">
------------------------------------------------------------------------------------------------------------
</t>
        </r>
        <r>
          <rPr>
            <sz val="10"/>
            <color indexed="81"/>
            <rFont val="Arial"/>
            <family val="2"/>
          </rPr>
          <t>Dans le Software:</t>
        </r>
        <r>
          <rPr>
            <b/>
            <sz val="10"/>
            <color indexed="81"/>
            <rFont val="Arial"/>
            <family val="2"/>
          </rPr>
          <t xml:space="preserve">
Editer – Propriété de plan de fermeture -
Ici contrôler, si la fermeture est placée comme " Utiliser en tant  que niveau de fermeture global".
</t>
        </r>
      </text>
    </comment>
  </commentList>
</comments>
</file>

<file path=xl/sharedStrings.xml><?xml version="1.0" encoding="utf-8"?>
<sst xmlns="http://schemas.openxmlformats.org/spreadsheetml/2006/main" count="512" uniqueCount="287">
  <si>
    <t>Ja</t>
  </si>
  <si>
    <t>Nein</t>
  </si>
  <si>
    <t>JA / Nein</t>
  </si>
  <si>
    <t>SmartCD.G2</t>
  </si>
  <si>
    <t>LON Netzwerk</t>
  </si>
  <si>
    <t>WaveNet Knoten</t>
  </si>
  <si>
    <t>Version kleiner als 15.0</t>
  </si>
  <si>
    <t>Version ab 15.0</t>
  </si>
  <si>
    <t>Transponder</t>
  </si>
  <si>
    <t>Nur G1 (FW bis 2.0)</t>
  </si>
  <si>
    <t>Software</t>
  </si>
  <si>
    <t>G2 Produkt</t>
  </si>
  <si>
    <t>PROJEKT / FIRMA</t>
  </si>
  <si>
    <t>KONTAKT</t>
  </si>
  <si>
    <t>SIMONSVOSS KONTAKT</t>
  </si>
  <si>
    <t>PRODUKT</t>
  </si>
  <si>
    <t>SOFTWARE</t>
  </si>
  <si>
    <t>TRANSPONDER</t>
  </si>
  <si>
    <t>PROGRAMMIERGERÄT</t>
  </si>
  <si>
    <t>LON NETZWERK</t>
  </si>
  <si>
    <t>WAVENET NETZWERK</t>
  </si>
  <si>
    <t>G1 Produkt</t>
  </si>
  <si>
    <t>Tausch benötigt bei Ersatz der Komponente durch G2</t>
  </si>
  <si>
    <t>LSM.Basic 3.1 SP2 mit Treiber update für TRA2.G2</t>
  </si>
  <si>
    <t>Version 1.0 - 3.1 SP1</t>
  </si>
  <si>
    <t>Kompatibel zu allen neuen G2 Produkten</t>
  </si>
  <si>
    <t>Tausch/ update benötigt</t>
  </si>
  <si>
    <t>Auch G2 (FW &gt;2.3.01)</t>
  </si>
  <si>
    <t>Programmierbedarf
bei Umstellung auf G2+G1</t>
  </si>
  <si>
    <t>Zwischenergebnis</t>
  </si>
  <si>
    <t>Auswahl</t>
  </si>
  <si>
    <t>Version WN Knoten</t>
  </si>
  <si>
    <t>G1 VDT (FW 2.1)</t>
  </si>
  <si>
    <t>Ergebnis:</t>
  </si>
  <si>
    <t>Kalkulation</t>
  </si>
  <si>
    <t>SUMME</t>
  </si>
  <si>
    <t>Kommentar:</t>
  </si>
  <si>
    <t>bitte auswählen</t>
  </si>
  <si>
    <t>To Do</t>
  </si>
  <si>
    <t>Übergreifende Ebene</t>
  </si>
  <si>
    <t>LSM.Basic 3.2.10316 oder höher</t>
  </si>
  <si>
    <t>LSM.Business 3.2.10316 oder höher</t>
  </si>
  <si>
    <t>LSM.Business 3.1.SP2 mit Treiber update für TRA2.G2</t>
  </si>
  <si>
    <r>
      <t xml:space="preserve">ÜBERGREIFENDE EBENE
</t>
    </r>
    <r>
      <rPr>
        <sz val="8"/>
        <color theme="1"/>
        <rFont val="Arial"/>
        <family val="2"/>
      </rPr>
      <t>(FEUERWEHR TRANSPONDER)</t>
    </r>
  </si>
  <si>
    <t>CHECKLISTE G1 END OF LIFE</t>
  </si>
  <si>
    <t>MOBILE PROGRAMMIERUNG</t>
  </si>
  <si>
    <t>Mobile Programmierung</t>
  </si>
  <si>
    <t>Palm</t>
  </si>
  <si>
    <t>Laptop/ Netbook/ Tablet</t>
  </si>
  <si>
    <r>
      <t xml:space="preserve">PDA </t>
    </r>
    <r>
      <rPr>
        <sz val="8"/>
        <color theme="1"/>
        <rFont val="Calibri"/>
        <family val="2"/>
        <scheme val="minor"/>
      </rPr>
      <t>(Windows Mobile)</t>
    </r>
  </si>
  <si>
    <t>FACHHANDELSPARTNER</t>
  </si>
  <si>
    <t>?</t>
  </si>
  <si>
    <t>Auswahl nur benötigt bei WaveNet</t>
  </si>
  <si>
    <t>Notizen:</t>
  </si>
  <si>
    <t>Deutsch</t>
  </si>
  <si>
    <t>Variable:</t>
  </si>
  <si>
    <t>ROUTER / CENTRAL NODES</t>
  </si>
  <si>
    <t>LOCKNODES</t>
  </si>
  <si>
    <r>
      <rPr>
        <b/>
        <sz val="10"/>
        <rFont val="Arial"/>
        <family val="2"/>
      </rPr>
      <t>HINWEIS</t>
    </r>
    <r>
      <rPr>
        <sz val="10"/>
        <rFont val="Arial"/>
        <family val="2"/>
      </rPr>
      <t xml:space="preserve">
G1 Produkte sind zu G2 Produkten kompatibel.
Diese Checkliste dient der Einschätzung des Aufwandes der benötigten Anpassungen an der Schließanlage</t>
    </r>
  </si>
  <si>
    <t>Variable - Menü</t>
  </si>
  <si>
    <t>Variable für Meldungen:</t>
  </si>
  <si>
    <t>Die Anlage kann ohne Programmierbedarf von G1 auf G2+G1 umgestellt werden</t>
  </si>
  <si>
    <t>Bitte nehmen Sie vor einer Umstellung Kontakt mit SimonsVoss auf Tel +49 89 99228 333</t>
  </si>
  <si>
    <t>Bei der Umstellung müssen die G2 Transponder erneut Programmiert werden</t>
  </si>
  <si>
    <t>Die Funktion TRA.VDT wird in G2 als Virtuelles Netzwerk realisiert.</t>
  </si>
  <si>
    <t>LON Netzwerke sind nicht kompatibel zu G2. Sollte eine LON-vernetzte G1 Schließung durch eine G2 Schließung ersetzt werden, so muss auch das LON-Netzwerk durch das WaveNet Netzwerk getauscht werden</t>
  </si>
  <si>
    <t>Die verwendeten LockNodes sind nicht aktuell genug. Bei einem Austausch der zugehörigen Schließung muss auch der LockNode oder LNI getauscht werden</t>
  </si>
  <si>
    <t>Bitte beachten Sie, dass auch die übergreifende Schließebene auf G2+G1 umgestellt werden muss. Dies kann zu Programmierbedarf an dem Feuerwehrtransponder führen!</t>
  </si>
  <si>
    <t>Die Palm Vx und Palm Tungsten Mobilgeräte sind nicht G2 tauglich und müssen durch einen PDA oder Tablet ersetzt werden</t>
  </si>
  <si>
    <t>Bitte vergessen Sie bei einem Update der LSM die LSM.Mobile nicht</t>
  </si>
  <si>
    <t>Texte Deutsch</t>
  </si>
  <si>
    <t>Meldungen Deutsch</t>
  </si>
  <si>
    <t>Texte Englisch</t>
  </si>
  <si>
    <t>Meldungen Englisch</t>
  </si>
  <si>
    <t>Angaben unvollständig. Bitte wählen Sie alle Auswahl Felder aus</t>
  </si>
  <si>
    <t>Texte Französisch</t>
  </si>
  <si>
    <t>SPRACHE</t>
  </si>
  <si>
    <t>Englisch</t>
  </si>
  <si>
    <t>DEUTSCH</t>
  </si>
  <si>
    <t>ENGLISH</t>
  </si>
  <si>
    <t>CHECKLIST G1 END OF LIFE</t>
  </si>
  <si>
    <t>zu beachten:</t>
  </si>
  <si>
    <r>
      <t>NOTE</t>
    </r>
    <r>
      <rPr>
        <sz val="10"/>
        <rFont val="Arial"/>
        <family val="2"/>
      </rPr>
      <t xml:space="preserve">
G1 products are compatable to G2 products.
The purpose of this checklist is to calculate the effort of the required adjustments.</t>
    </r>
  </si>
  <si>
    <t>PROJECT / COMPANY</t>
  </si>
  <si>
    <t>VALUE ADDED RESELLER</t>
  </si>
  <si>
    <t>SIMONSVOSS CONTACT</t>
  </si>
  <si>
    <t>CONTACT</t>
  </si>
  <si>
    <t>Selection</t>
  </si>
  <si>
    <t xml:space="preserve">PLEASE SELECT
</t>
  </si>
  <si>
    <t>PRODUCT</t>
  </si>
  <si>
    <t>PROGRAMMING DEVICE</t>
  </si>
  <si>
    <t>LON NETWORK</t>
  </si>
  <si>
    <t>WAVENET NETWORK</t>
  </si>
  <si>
    <r>
      <t xml:space="preserve">GENERAL LOCKING LEVEL
</t>
    </r>
    <r>
      <rPr>
        <sz val="8"/>
        <color theme="1"/>
        <rFont val="Arial"/>
        <family val="2"/>
      </rPr>
      <t>(FIRE DEPT. TRANSPONDER)</t>
    </r>
  </si>
  <si>
    <t>MOBILE PROGRAMMING</t>
  </si>
  <si>
    <t>Result:</t>
  </si>
  <si>
    <t>Comment:</t>
  </si>
  <si>
    <t>Notes:</t>
  </si>
  <si>
    <t>Selection incomplete. Please select all informations</t>
  </si>
  <si>
    <t>The system can be switched from G1 to G2+G1 without programming demand.</t>
  </si>
  <si>
    <t>The system can be switched from G1 to G2+G1 with limitations. Please see the comments</t>
  </si>
  <si>
    <t>Please contact SimonsVoss prior to the system change at Phone +49 89 99228 333</t>
  </si>
  <si>
    <t>The used G2 transponders have to be re-programmed</t>
  </si>
  <si>
    <t>The function TRA.VDT for G2 is realised as virtual network.</t>
  </si>
  <si>
    <t>LON networks are not compatable to G2. In case a LON networked G1 lock has to be replaced, then also the LON network must be replaced with the WaveNet network.</t>
  </si>
  <si>
    <t>The used LockNodes are not up to date. In case the assigned lock has to be replaced, then also the LockNode or LNI must be replaced.</t>
  </si>
  <si>
    <t>Please note, that also the general locking level must be switched to G2+G1. This can lead to programming demand for the assigned Fire dept. transponders!</t>
  </si>
  <si>
    <t>The Palm Vx and Palm Tungsten mobile devices are not G2 compatable and have to be replaced with a PDA or Tablet.</t>
  </si>
  <si>
    <t>Please don't forget to update the LSM.Mobile, when updating the LSM</t>
  </si>
  <si>
    <t>CHECKLISTE ABKÜNDIGUNG G1</t>
  </si>
  <si>
    <t>FRANÇAIS</t>
  </si>
  <si>
    <r>
      <rPr>
        <b/>
        <sz val="10"/>
        <rFont val="Arial"/>
        <family val="2"/>
      </rPr>
      <t>INDICATION</t>
    </r>
    <r>
      <rPr>
        <sz val="10"/>
        <rFont val="Arial"/>
        <family val="2"/>
      </rPr>
      <t xml:space="preserve">
Les produits G1 sont compatible avec ceux de G2.
Cette liste sert á estimer le taux d’ajustement utilisé concernant la fermeture.</t>
    </r>
  </si>
  <si>
    <t>PROJET /  ENTREPRISE</t>
  </si>
  <si>
    <t>PRODUIT</t>
  </si>
  <si>
    <t>TRANSPONDEUR</t>
  </si>
  <si>
    <t>CONFIG DEVICE</t>
  </si>
  <si>
    <t>LON RÉSEAU</t>
  </si>
  <si>
    <t xml:space="preserve">RÉSEAU WAVENET </t>
  </si>
  <si>
    <t>ROUTOUR / NŒUDS CENTRAUX</t>
  </si>
  <si>
    <r>
      <t xml:space="preserve">NIVEAU COMMUN
</t>
    </r>
    <r>
      <rPr>
        <sz val="8"/>
        <color theme="1"/>
        <rFont val="Arial"/>
        <family val="2"/>
      </rPr>
      <t>(TRANSPONDEUR POMPIERS)</t>
    </r>
  </si>
  <si>
    <t>PROGRAMMATION MOBILE</t>
  </si>
  <si>
    <t>Résultat:</t>
  </si>
  <si>
    <t>Commentaire:</t>
  </si>
  <si>
    <t>Actualités françaises</t>
  </si>
  <si>
    <t>Données incomplètes. Sélectionner s’il vous plait tous Les champs de sélection</t>
  </si>
  <si>
    <t>Le passage de G1 à G2+G1 peut être effectuer sans nécessité de programmation des fermetures</t>
  </si>
  <si>
    <t>Le plan de fermeture ne peut être migrer qu’avec restriction. S'il vous plaît prendre garde aux notes</t>
  </si>
  <si>
    <t>Avant la migration, veuillez contacter s’il vous plait SimonsVoss sous Tel +49 89 99228 333</t>
  </si>
  <si>
    <t>Pendant la mirgration les transpondeurs G2 doivent être programmer à nouveau</t>
  </si>
  <si>
    <t>La function TRA.VDT sera réalisée en G2 comme réseau virtuel.</t>
  </si>
  <si>
    <t>Le config device doit être remplacer par le SmartCD.G2</t>
  </si>
  <si>
    <t>Les réseaux LON ne sont pas compatible averc G2.  Au cas où en remplace une LON réseau fermeture G1 par une fermeture G2, on doit aussi remplacer le réseau LON par le réseau Wavenet.</t>
  </si>
  <si>
    <t>Les lock-nodes utilisés ne sont pas assez actuel. En cas d’échange de fermeture correspondante, le lock-node ou le LNI doit aussi être remplacer</t>
  </si>
  <si>
    <t>S’il vous plait, il faut se rendre compte de migrer aussi la niveau de fermeture commun vers G2+G1. Ceci peut causer un besoin de programmation concernant le transpondeur pompiers!</t>
  </si>
  <si>
    <t>Les appareils mobile palm Vx et palm Tungsten ne sont pas compatible avec G2, ils doivent être remplacer par un PDA ou Tablet.</t>
  </si>
  <si>
    <t>S’il vous plait, si vous faites la mise à jour de la LSM ne pas oublier de faire aussi la mise à jour de LSM.Mobile.</t>
  </si>
  <si>
    <t>COMMERCE SPÉCIALISÉ</t>
  </si>
  <si>
    <t>Französisch</t>
  </si>
  <si>
    <t>please select</t>
  </si>
  <si>
    <t>No</t>
  </si>
  <si>
    <t>Yes</t>
  </si>
  <si>
    <t>Only G1 (FW up to 2.0)</t>
  </si>
  <si>
    <t>Also G2 (FW &gt;2.3.01)</t>
  </si>
  <si>
    <t>LSM.Basic 3.1 SP2 with driver update for TRA2.G2</t>
  </si>
  <si>
    <t>LSM.Business 3.1.SP2 with driver update for TRA2.G2</t>
  </si>
  <si>
    <t>LSM.Business 3.2.10316 or higher</t>
  </si>
  <si>
    <t>selection ony necessary for WaveNet</t>
  </si>
  <si>
    <t>Version lower than 15.0</t>
  </si>
  <si>
    <t>Version 15.0 or higher</t>
  </si>
  <si>
    <t>LANGUE</t>
  </si>
  <si>
    <t>Sèlectionner SVP</t>
  </si>
  <si>
    <t>Cette Sélection concerne seulement le WaveNet</t>
  </si>
  <si>
    <t>ALLEMANDE</t>
  </si>
  <si>
    <t>Non</t>
  </si>
  <si>
    <t>Oui</t>
  </si>
  <si>
    <t>ANGLAIS</t>
  </si>
  <si>
    <t>Version inférieur a 15.0</t>
  </si>
  <si>
    <t>Aussi G2 (FW &gt;2.3.01)</t>
  </si>
  <si>
    <t>Version à partir de 15.0</t>
  </si>
  <si>
    <t>LSM.Basic 3.2.10316 ou supérieur</t>
  </si>
  <si>
    <t>LSM.Business 3.2.10316 ou supérieur</t>
  </si>
  <si>
    <t>Router und CentralNodes sind kompatibel</t>
  </si>
  <si>
    <t>Router and Central Nodes are compatable</t>
  </si>
  <si>
    <t>Routeur et Nœuds centraux sont compatible</t>
  </si>
  <si>
    <t xml:space="preserve">ICI SÈLECTIONNER
</t>
  </si>
  <si>
    <t>HIER AUSWAHL TREFFEN</t>
  </si>
  <si>
    <t>LDB 1.52 / 1.53</t>
  </si>
  <si>
    <t>LSM.Basic 3.2.10316 or higher</t>
  </si>
  <si>
    <t>seulement G1 (FW &lt; 2.0)</t>
  </si>
  <si>
    <t>Die Anlage kann mit Einschränkungen von G1 auf G2+G1 umgestellt werden. Bitte beachten Sie die Hinweise</t>
  </si>
  <si>
    <t>Das Programmiergerät muss durch ein aktuelles SmartCD.G2 ausgetauscht werden</t>
  </si>
  <si>
    <t>The programming device must be replaced with the latest SmartCD.G2</t>
  </si>
  <si>
    <t>HILFE</t>
  </si>
  <si>
    <t>HELP</t>
  </si>
  <si>
    <t>AIDE</t>
  </si>
  <si>
    <t>Die Software muss auf die aktuellste LSM Version aktualisiert werden.</t>
  </si>
  <si>
    <t>The Software must be updated to the latest LSM version</t>
  </si>
  <si>
    <t>Une version actuelle du LSM logiciel est disponible, il faut faire la mise a jour.</t>
  </si>
  <si>
    <t>LSM.Basic 3.1 SP2 avec pilote update pour TRA2.G2</t>
  </si>
  <si>
    <t>LSM.Business 3.1.SP2 avec pilote update pour TRA2.G2</t>
  </si>
  <si>
    <t>Sprache / language / langue / lingua / taal</t>
  </si>
  <si>
    <t>ITALIANO</t>
  </si>
  <si>
    <t>NEDERLANDS</t>
  </si>
  <si>
    <t>Italiano</t>
  </si>
  <si>
    <t>Nederlands</t>
  </si>
  <si>
    <t>LISTA DI CONTROLLO PER FINE PRODUZIONE G1</t>
  </si>
  <si>
    <r>
      <t>NOTE</t>
    </r>
    <r>
      <rPr>
        <sz val="10"/>
        <rFont val="Arial"/>
        <family val="2"/>
      </rPr>
      <t xml:space="preserve">
I prodotti G1 sono compatibili con i prodotti G2.
Lo scopo di questa "lista di controllo" è quello di valutare le azioni da intraprendere per l'adattamento.</t>
    </r>
  </si>
  <si>
    <t>PROGETTO / DITTA</t>
  </si>
  <si>
    <t>CONTATTO</t>
  </si>
  <si>
    <t xml:space="preserve">VALORE AGGIUNTO RIVENDITORE </t>
  </si>
  <si>
    <t>CONTATTO SIMONSVOSS</t>
  </si>
  <si>
    <t>AIUTO</t>
  </si>
  <si>
    <t>Selezione</t>
  </si>
  <si>
    <t>SI PREGA DI SELEZIONARE</t>
  </si>
  <si>
    <t>PRODOTTO</t>
  </si>
  <si>
    <t>DISPOSITIVO DI PROGRAMMAZIONE</t>
  </si>
  <si>
    <t>RETE LON</t>
  </si>
  <si>
    <t>RETE WAVENET</t>
  </si>
  <si>
    <t>ROUTER / NODI CENTRALI</t>
  </si>
  <si>
    <t>NODO DELLA CHIUSURA</t>
  </si>
  <si>
    <r>
      <t xml:space="preserve">LIVELLO DI CHIUSURA GENERALE
</t>
    </r>
    <r>
      <rPr>
        <sz val="8"/>
        <color theme="1"/>
        <rFont val="Arial"/>
        <family val="2"/>
      </rPr>
      <t>(TRANSPONDER VIGILI DEL FUOCO)</t>
    </r>
  </si>
  <si>
    <t>PROGRAMMAZIONE MOBILE</t>
  </si>
  <si>
    <t>Resultati:</t>
  </si>
  <si>
    <t>Commenti:</t>
  </si>
  <si>
    <t>Da fare</t>
  </si>
  <si>
    <t>Note:</t>
  </si>
  <si>
    <t>Router e  Nodi Centrali sono compatibili</t>
  </si>
  <si>
    <t>MESSAGGI IN ITALIANO</t>
  </si>
  <si>
    <t>Selezione incompleta. Si prega di selezionare tutte le informazioni necessarie</t>
  </si>
  <si>
    <t>Il sistema puo essere variato da G1 a G2+G1 senza necessità di programmazione</t>
  </si>
  <si>
    <t>Il sistema puo essere variato da G1 a G2+G1 con alcuni limiti. Vedi commenti</t>
  </si>
  <si>
    <t>Si prega di contattare SimonsVoss al numero +49 89 99228 333 prima di eseguire modifiche</t>
  </si>
  <si>
    <t>Il software deve essere aggiornato all'ultima versione LSM</t>
  </si>
  <si>
    <t xml:space="preserve">I transponder G2 utilizzati, devone essere riprogrammati </t>
  </si>
  <si>
    <t>La funzione TRA.VDT per G2 viene realizzata come rete virtuale</t>
  </si>
  <si>
    <t>Il dispositivo di programmazione deve essere sostituito con l'ultima versione di SmartCD.G2</t>
  </si>
  <si>
    <t>I LON di rete non sono compatibili con G2. Nel caso un LON connesso alla rete G1 lock deve essere sostituito, anche la rete LON deve essere sostituita con la rete WaveNet.</t>
  </si>
  <si>
    <t>I nodi delle chiusure utilizzati non sono aggiornabili. In caso in cui si debba sostituire una chiusura, anche il nodo di rete deve essere sostituito.</t>
  </si>
  <si>
    <t>Da notare che anche il livello generale di chiusura deve essere variato in G2+G1. Questo può determinare la richiesta di programmazione dei transponders assegnati ai Vigili del Fuoco!</t>
  </si>
  <si>
    <t>Il Palmare Vx e Palmare Tungsten programmatore mobile non sono G2 compatibili e devone essere sostituiti con un PDA o Tablet.</t>
  </si>
  <si>
    <t>Si prega di non dimenticare di aggiornare l'LSM.Mobile, quando si aggiorna l'LSM</t>
  </si>
  <si>
    <t>Selezionare</t>
  </si>
  <si>
    <t>elezionare</t>
  </si>
  <si>
    <t>Selezione non necessaria per WaveNet</t>
  </si>
  <si>
    <t>Si</t>
  </si>
  <si>
    <t>Solo G1 (FW fino a 2.0)</t>
  </si>
  <si>
    <t>Palmare</t>
  </si>
  <si>
    <t>Versione 1.0 - 3.1 SP1</t>
  </si>
  <si>
    <t>Version inferiore a 15.0</t>
  </si>
  <si>
    <t>Anche G2 (FW &gt;2.3.01)</t>
  </si>
  <si>
    <t>LSM.Basic 3.1 SP2 con driver aggiornato per TRA2.G2</t>
  </si>
  <si>
    <t>Versione 15.0 o superiore</t>
  </si>
  <si>
    <t>LSM.Basic 3.2.10316 o superiore</t>
  </si>
  <si>
    <t>LSM.Business 3.1.SP2 con driver aggiornato per TRA2.G2</t>
  </si>
  <si>
    <t>LSM.Business 3.2.10316 o superiore</t>
  </si>
  <si>
    <t>TEKST NEDERLANDS</t>
  </si>
  <si>
    <t>Opmerking
G1 productsen zijn compatable met G2 producten.
Het doel van deze controlelijst is het berekenen van de inspanning van de vereiste aanpassingen.</t>
  </si>
  <si>
    <t>Selectie</t>
  </si>
  <si>
    <t>.</t>
  </si>
  <si>
    <t>SELECTEER A.U.B.</t>
  </si>
  <si>
    <t>PROGRAMMEER APPARAAT</t>
  </si>
  <si>
    <t>LON NETWERK</t>
  </si>
  <si>
    <t>WAVENET NETWERK</t>
  </si>
  <si>
    <r>
      <t xml:space="preserve">ALGEMENE VERGRENDELING NIVEAU
</t>
    </r>
    <r>
      <rPr>
        <sz val="8"/>
        <color theme="1"/>
        <rFont val="Arial"/>
        <family val="2"/>
      </rPr>
      <t>(FIRE DEPT. TRANSPONDER)</t>
    </r>
  </si>
  <si>
    <t>MOBIELE PROGRAMMERING</t>
  </si>
  <si>
    <t>Resultaat:</t>
  </si>
  <si>
    <t>Commentaar:</t>
  </si>
  <si>
    <t>Te doen:</t>
  </si>
  <si>
    <t>Notities:</t>
  </si>
  <si>
    <t>Nee</t>
  </si>
  <si>
    <t>Router and Central Nodes zijn compatable</t>
  </si>
  <si>
    <t>BERICHTEN NEDERLANDS</t>
  </si>
  <si>
    <t>Selectie onvolledig. Selecteer a.u.b. alle informatie</t>
  </si>
  <si>
    <t>Het systeem kan worden overgeschakeld van G1 G2 + G1 zonder programmeer behoefte.</t>
  </si>
  <si>
    <t>Het systeem kan worden overgeschakeld van G1 G2 + G1 met beperkingen. Gelieve het commentaar te bekijken</t>
  </si>
  <si>
    <t>Neem contact op met SimonsVoss voorafgaand aan de systeemwisseling,  telefoon + 49 89 99228 333</t>
  </si>
  <si>
    <t>De software moet worden bijgewerkt naar de nieuwste versie van LSM</t>
  </si>
  <si>
    <t>De gebruikte transponders G2 dienen opnieuw geprogrammeerd te worden</t>
  </si>
  <si>
    <t>De functie TRA. VDT voor G2 wordt gerealiseerd als virtueel netwerk.</t>
  </si>
  <si>
    <t>Het programmeerapparaat moet worden vervangen door de meest recente SmartCD.G2</t>
  </si>
  <si>
    <t>LON netwerken zijn niet compatibel met G2. In het geval dat er binnen een LON netwerk een G1 sluiting moet worden vervangen, dan moet ook het LON-netwerk worden vervangen door het WaveNet netwerk.</t>
  </si>
  <si>
    <t>De gebruikte LockNodes zijn niet up to date. In het geval dat de toegewezen sluiting(en) moet worden vervangen, dan moeten ook de LockNode of de LNI worden vervangen.</t>
  </si>
  <si>
    <t>Houd er rekening mee, dat ook het algemene niveau van de sluiting(en) moet worden overgeschakeld op G2 + G1. Dit kan leiden tot de vraag van de programmering voor de toegewezen brand dept transponders!</t>
  </si>
  <si>
    <t>De Vx Palm en Palm Tungsten mobiele apparaten zijn niet G2 compatable en moeten worden vervangen met een PDA of Tablet.</t>
  </si>
  <si>
    <t xml:space="preserve">vergeet a.u.b. niet de Update van de LSM mobile, tijdens het updaten van de LSM. </t>
  </si>
  <si>
    <t>Selecteer A.U.B.</t>
  </si>
  <si>
    <t>Selecteer alleen indien noodzakelijk voor WaveNet</t>
  </si>
  <si>
    <t xml:space="preserve">Ja </t>
  </si>
  <si>
    <t>Alleen G1 (FW t/m 2.0)</t>
  </si>
  <si>
    <t>Versie 1.0 - 3.1 SP1</t>
  </si>
  <si>
    <t>Versie lager dan 15.0</t>
  </si>
  <si>
    <t>Ook G2 (FW &gt;2.3.01)</t>
  </si>
  <si>
    <t>LSM.Basic 3.1 SP2 met driver update voor TRA2.G2</t>
  </si>
  <si>
    <t>Versie 15.0 of heger</t>
  </si>
  <si>
    <t>LSM.Basic 3.2.10316 of hoger</t>
  </si>
  <si>
    <t>LSM.Business 3.1.SP2 met driver update voor TRA2.G2</t>
  </si>
  <si>
    <t>LSM.Business 3.2.10316 of hoger</t>
  </si>
  <si>
    <t>lower than 9.10.4.28</t>
  </si>
  <si>
    <t>9.10.4.28 or higher</t>
  </si>
  <si>
    <t>Inferieur a 9.10.4.28</t>
  </si>
  <si>
    <t>9.10.4.28 ou superieur</t>
  </si>
  <si>
    <t>Inferiore a 9.10.4.28</t>
  </si>
  <si>
    <t>9.10.4.28 o superiore</t>
  </si>
  <si>
    <t>lager dan 9.10.4.28</t>
  </si>
  <si>
    <t>9.10.4.28 of hoger</t>
  </si>
  <si>
    <t>kleiner als 9.10.4.28</t>
  </si>
  <si>
    <t>9.10.4.28 oder höher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</si>
</sst>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Arial"/>
      <family val="2"/>
    </font>
    <font>
      <b/>
      <sz val="11"/>
      <color theme="1"/>
      <name val="Arial"/>
      <family val="2"/>
    </font>
    <font>
      <sz val="11"/>
      <color rgb="FF002060"/>
      <name val="Arial"/>
      <family val="2"/>
    </font>
    <font>
      <sz val="18"/>
      <color theme="1"/>
      <name val="Arial"/>
      <family val="2"/>
    </font>
    <font>
      <sz val="10"/>
      <color theme="1"/>
      <name val="Arial"/>
      <family val="2"/>
    </font>
    <font>
      <sz val="28"/>
      <color theme="1"/>
      <name val="Arial"/>
      <family val="2"/>
    </font>
    <font>
      <sz val="8"/>
      <color theme="1"/>
      <name val="Arial"/>
      <family val="2"/>
    </font>
    <font>
      <b/>
      <sz val="14"/>
      <color theme="1"/>
      <name val="Calibri"/>
      <family val="2"/>
      <scheme val="minor"/>
    </font>
    <font>
      <sz val="8"/>
      <color theme="1"/>
      <name val="Calibri"/>
      <family val="2"/>
      <scheme val="minor"/>
    </font>
    <font>
      <sz val="10"/>
      <color indexed="81"/>
      <name val="Arial"/>
      <family val="2"/>
    </font>
    <font>
      <b/>
      <sz val="10"/>
      <color indexed="81"/>
      <name val="Arial"/>
      <family val="2"/>
    </font>
    <font>
      <b/>
      <sz val="22"/>
      <color theme="1"/>
      <name val="Calibri"/>
      <family val="2"/>
      <scheme val="minor"/>
    </font>
    <font>
      <b/>
      <sz val="24"/>
      <color rgb="FF002060"/>
      <name val="Gisha"/>
      <family val="2"/>
    </font>
    <font>
      <b/>
      <i/>
      <sz val="10"/>
      <color indexed="81"/>
      <name val="Arial"/>
      <family val="2"/>
    </font>
    <font>
      <sz val="11"/>
      <name val="Calibri"/>
      <family val="2"/>
      <scheme val="minor"/>
    </font>
    <font>
      <sz val="11"/>
      <color theme="0"/>
      <name val="Calibri"/>
      <family val="2"/>
      <scheme val="minor"/>
    </font>
    <font>
      <b/>
      <sz val="18"/>
      <color theme="0"/>
      <name val="Calibri"/>
      <family val="2"/>
      <scheme val="minor"/>
    </font>
    <font>
      <sz val="10"/>
      <name val="Calibri"/>
      <family val="2"/>
      <scheme val="minor"/>
    </font>
    <font>
      <b/>
      <sz val="10"/>
      <name val="Arial"/>
      <family val="2"/>
    </font>
    <font>
      <sz val="10"/>
      <name val="Arial"/>
      <family val="2"/>
    </font>
    <font>
      <b/>
      <sz val="11"/>
      <color theme="1"/>
      <name val="Calibri"/>
      <family val="2"/>
      <scheme val="minor"/>
    </font>
    <font>
      <b/>
      <sz val="11"/>
      <color rgb="FF002060"/>
      <name val="Arial"/>
      <family val="2"/>
    </font>
    <font>
      <sz val="22"/>
      <color rgb="FF002060"/>
      <name val="Arial"/>
      <family val="2"/>
    </font>
    <font>
      <sz val="11"/>
      <color rgb="FF002060"/>
      <name val="Calibri"/>
      <family val="2"/>
      <scheme val="minor"/>
    </font>
    <font>
      <sz val="10"/>
      <color theme="0"/>
      <name val="Calibri"/>
      <family val="2"/>
      <scheme val="minor"/>
    </font>
    <font>
      <sz val="9"/>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horizontal="left"/>
    </xf>
    <xf numFmtId="0" fontId="0" fillId="2" borderId="0" xfId="0" applyFill="1" applyProtection="1"/>
    <xf numFmtId="0" fontId="0" fillId="0" borderId="0" xfId="0" applyProtection="1"/>
    <xf numFmtId="0" fontId="1" fillId="2" borderId="0" xfId="0" applyFont="1" applyFill="1" applyProtection="1"/>
    <xf numFmtId="0" fontId="2" fillId="2" borderId="0" xfId="0" applyFont="1" applyFill="1" applyProtection="1"/>
    <xf numFmtId="0" fontId="1" fillId="2" borderId="0" xfId="0" applyFont="1" applyFill="1" applyBorder="1" applyProtection="1"/>
    <xf numFmtId="0" fontId="1" fillId="2" borderId="0" xfId="0" applyFont="1" applyFill="1" applyBorder="1" applyAlignment="1" applyProtection="1">
      <alignment horizontal="center" wrapText="1"/>
    </xf>
    <xf numFmtId="0" fontId="4" fillId="2" borderId="1" xfId="0" applyFont="1" applyFill="1" applyBorder="1" applyAlignment="1" applyProtection="1">
      <alignment horizontal="center" vertical="center"/>
    </xf>
    <xf numFmtId="0" fontId="5" fillId="2" borderId="0" xfId="0" applyFont="1" applyFill="1" applyAlignment="1" applyProtection="1">
      <alignment horizontal="center"/>
    </xf>
    <xf numFmtId="0" fontId="5" fillId="2" borderId="0" xfId="0" applyFont="1" applyFill="1" applyAlignment="1" applyProtection="1">
      <alignment horizontal="center" wrapText="1"/>
    </xf>
    <xf numFmtId="0" fontId="5" fillId="2" borderId="0" xfId="0" applyFont="1" applyFill="1" applyProtection="1"/>
    <xf numFmtId="0" fontId="5" fillId="2" borderId="0" xfId="0" applyFont="1" applyFill="1" applyAlignment="1" applyProtection="1">
      <alignment horizontal="right"/>
    </xf>
    <xf numFmtId="0" fontId="1" fillId="2" borderId="3" xfId="0" applyFont="1" applyFill="1" applyBorder="1" applyAlignment="1" applyProtection="1">
      <alignment horizontal="center"/>
    </xf>
    <xf numFmtId="0" fontId="4" fillId="2" borderId="13" xfId="0" applyFont="1" applyFill="1" applyBorder="1" applyAlignment="1" applyProtection="1">
      <alignment vertical="center"/>
    </xf>
    <xf numFmtId="0" fontId="2" fillId="2" borderId="14" xfId="0" applyFont="1" applyFill="1" applyBorder="1" applyAlignment="1" applyProtection="1"/>
    <xf numFmtId="0" fontId="1" fillId="2" borderId="14" xfId="0" applyFont="1" applyFill="1" applyBorder="1" applyAlignment="1" applyProtection="1"/>
    <xf numFmtId="0" fontId="6" fillId="2" borderId="1" xfId="0" applyFont="1" applyFill="1" applyBorder="1" applyAlignment="1" applyProtection="1">
      <alignment horizontal="center"/>
    </xf>
    <xf numFmtId="0" fontId="13" fillId="2" borderId="12" xfId="0" applyFont="1" applyFill="1" applyBorder="1" applyAlignment="1" applyProtection="1">
      <alignment horizontal="center" vertical="center"/>
    </xf>
    <xf numFmtId="0" fontId="0" fillId="3" borderId="0" xfId="0" applyFill="1" applyProtection="1"/>
    <xf numFmtId="0" fontId="0" fillId="3" borderId="0" xfId="0" applyFill="1" applyAlignment="1" applyProtection="1"/>
    <xf numFmtId="0" fontId="15" fillId="3" borderId="0" xfId="0" applyFont="1" applyFill="1" applyProtection="1"/>
    <xf numFmtId="0" fontId="12" fillId="3" borderId="0" xfId="0" applyFont="1" applyFill="1" applyProtection="1"/>
    <xf numFmtId="0" fontId="8" fillId="3" borderId="0" xfId="0" applyFont="1" applyFill="1" applyProtection="1"/>
    <xf numFmtId="0" fontId="0" fillId="0" borderId="0" xfId="0" applyBorder="1"/>
    <xf numFmtId="0" fontId="1" fillId="2" borderId="0" xfId="0" applyFont="1" applyFill="1" applyAlignment="1" applyProtection="1">
      <alignment wrapText="1"/>
    </xf>
    <xf numFmtId="0" fontId="0" fillId="5" borderId="0" xfId="0" applyFill="1"/>
    <xf numFmtId="0" fontId="16" fillId="5" borderId="0" xfId="0" applyFont="1" applyFill="1"/>
    <xf numFmtId="0" fontId="0" fillId="5" borderId="0" xfId="0" applyFill="1" applyBorder="1"/>
    <xf numFmtId="0" fontId="0" fillId="5" borderId="0" xfId="0" applyFill="1" applyAlignment="1">
      <alignment horizontal="left"/>
    </xf>
    <xf numFmtId="0" fontId="15" fillId="6" borderId="0" xfId="0" applyFont="1" applyFill="1"/>
    <xf numFmtId="0" fontId="18" fillId="0" borderId="0" xfId="0" applyFont="1" applyBorder="1" applyAlignment="1">
      <alignment wrapText="1"/>
    </xf>
    <xf numFmtId="0" fontId="0" fillId="4" borderId="0" xfId="0" applyFill="1"/>
    <xf numFmtId="0" fontId="0" fillId="4" borderId="20" xfId="0" applyFill="1" applyBorder="1"/>
    <xf numFmtId="0" fontId="1" fillId="4" borderId="20" xfId="0" applyFont="1" applyFill="1" applyBorder="1" applyAlignment="1" applyProtection="1">
      <alignment wrapText="1"/>
    </xf>
    <xf numFmtId="0" fontId="16" fillId="5" borderId="20" xfId="0" applyFont="1" applyFill="1" applyBorder="1"/>
    <xf numFmtId="0" fontId="0" fillId="4" borderId="20" xfId="0" applyFill="1" applyBorder="1" applyAlignment="1">
      <alignment horizontal="center"/>
    </xf>
    <xf numFmtId="0" fontId="0" fillId="4" borderId="20" xfId="0" applyFill="1" applyBorder="1" applyAlignment="1">
      <alignment horizontal="left"/>
    </xf>
    <xf numFmtId="0" fontId="5" fillId="4" borderId="20" xfId="0" applyFont="1" applyFill="1" applyBorder="1"/>
    <xf numFmtId="0" fontId="0" fillId="0" borderId="0" xfId="0" applyAlignment="1">
      <alignment wrapText="1"/>
    </xf>
    <xf numFmtId="0" fontId="0" fillId="6" borderId="0" xfId="0" applyFill="1"/>
    <xf numFmtId="0" fontId="0" fillId="0" borderId="0" xfId="0"/>
    <xf numFmtId="0" fontId="15" fillId="6" borderId="0" xfId="0" applyFont="1" applyFill="1"/>
    <xf numFmtId="0" fontId="15" fillId="7" borderId="0" xfId="0" applyFont="1" applyFill="1"/>
    <xf numFmtId="0" fontId="0" fillId="4" borderId="20" xfId="0" applyFill="1" applyBorder="1"/>
    <xf numFmtId="0" fontId="0" fillId="4" borderId="20" xfId="0" applyFill="1" applyBorder="1" applyAlignment="1">
      <alignment horizontal="left"/>
    </xf>
    <xf numFmtId="0" fontId="0" fillId="0" borderId="0" xfId="0" applyAlignment="1">
      <alignment wrapText="1"/>
    </xf>
    <xf numFmtId="0" fontId="20" fillId="0" borderId="0" xfId="0" applyFont="1" applyBorder="1" applyAlignment="1">
      <alignment wrapText="1"/>
    </xf>
    <xf numFmtId="0" fontId="21" fillId="0" borderId="0" xfId="0" applyFont="1"/>
    <xf numFmtId="0" fontId="21" fillId="4" borderId="20" xfId="0" applyFont="1" applyFill="1" applyBorder="1"/>
    <xf numFmtId="0" fontId="0" fillId="0" borderId="0" xfId="0"/>
    <xf numFmtId="0" fontId="0" fillId="4" borderId="20" xfId="0" applyFill="1" applyBorder="1"/>
    <xf numFmtId="0" fontId="0" fillId="4" borderId="20" xfId="0" applyFill="1" applyBorder="1" applyAlignment="1">
      <alignment horizontal="left"/>
    </xf>
    <xf numFmtId="0" fontId="5" fillId="4" borderId="20" xfId="0" applyFont="1" applyFill="1" applyBorder="1"/>
    <xf numFmtId="0" fontId="0" fillId="4" borderId="20" xfId="0" applyFill="1" applyBorder="1" applyAlignment="1">
      <alignment wrapText="1"/>
    </xf>
    <xf numFmtId="0" fontId="1" fillId="4" borderId="1" xfId="0" applyFont="1" applyFill="1" applyBorder="1" applyAlignment="1" applyProtection="1">
      <alignment horizontal="center"/>
      <protection locked="0"/>
    </xf>
    <xf numFmtId="0" fontId="3" fillId="2" borderId="14" xfId="0" applyFont="1" applyFill="1" applyBorder="1" applyAlignment="1" applyProtection="1">
      <alignment horizontal="center" vertic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1" fillId="2" borderId="1" xfId="0" applyFont="1" applyFill="1" applyBorder="1" applyAlignment="1" applyProtection="1">
      <alignment vertical="center"/>
      <protection locked="0"/>
    </xf>
    <xf numFmtId="0" fontId="3" fillId="2" borderId="16" xfId="0" applyFont="1" applyFill="1" applyBorder="1" applyProtection="1"/>
    <xf numFmtId="0" fontId="3" fillId="2" borderId="17" xfId="0" applyFont="1" applyFill="1" applyBorder="1" applyProtection="1"/>
    <xf numFmtId="0" fontId="3" fillId="2" borderId="9" xfId="0" applyFont="1" applyFill="1" applyBorder="1" applyProtection="1"/>
    <xf numFmtId="0" fontId="3" fillId="2" borderId="18" xfId="0" applyFont="1" applyFill="1" applyBorder="1" applyProtection="1"/>
    <xf numFmtId="0" fontId="3" fillId="2" borderId="18" xfId="0" applyFont="1" applyFill="1" applyBorder="1" applyAlignment="1" applyProtection="1">
      <alignment horizontal="left" wrapText="1"/>
    </xf>
    <xf numFmtId="0" fontId="3" fillId="2" borderId="18" xfId="0" applyFont="1" applyFill="1" applyBorder="1" applyAlignment="1" applyProtection="1">
      <alignment wrapText="1"/>
    </xf>
    <xf numFmtId="0" fontId="3" fillId="2" borderId="19" xfId="0" applyFont="1" applyFill="1" applyBorder="1" applyProtection="1"/>
    <xf numFmtId="0" fontId="22" fillId="2" borderId="0" xfId="0" applyFont="1" applyFill="1" applyAlignment="1" applyProtection="1">
      <alignment horizontal="right" vertical="center"/>
    </xf>
    <xf numFmtId="0" fontId="23" fillId="2" borderId="0" xfId="0" applyFont="1" applyFill="1" applyAlignment="1" applyProtection="1">
      <alignment horizontal="center" vertical="center"/>
      <protection locked="0"/>
    </xf>
    <xf numFmtId="0" fontId="22" fillId="2" borderId="0" xfId="0" applyFont="1" applyFill="1" applyAlignment="1" applyProtection="1">
      <alignment horizontal="center"/>
    </xf>
    <xf numFmtId="0" fontId="22" fillId="2" borderId="14" xfId="0" applyFont="1" applyFill="1" applyBorder="1" applyAlignment="1" applyProtection="1"/>
    <xf numFmtId="0" fontId="22" fillId="2" borderId="8" xfId="0" applyFont="1" applyFill="1" applyBorder="1" applyAlignment="1" applyProtection="1">
      <alignment horizontal="right"/>
    </xf>
    <xf numFmtId="0" fontId="3" fillId="2" borderId="9" xfId="0" applyFont="1" applyFill="1" applyBorder="1" applyAlignment="1" applyProtection="1">
      <alignment horizontal="right"/>
    </xf>
    <xf numFmtId="0" fontId="3" fillId="2" borderId="10" xfId="0" applyFont="1" applyFill="1" applyBorder="1" applyAlignment="1" applyProtection="1">
      <alignment horizontal="right"/>
    </xf>
    <xf numFmtId="0" fontId="24" fillId="2" borderId="0" xfId="0" applyFont="1" applyFill="1" applyProtection="1"/>
    <xf numFmtId="0" fontId="22" fillId="2" borderId="0" xfId="0" applyFont="1" applyFill="1" applyAlignment="1" applyProtection="1">
      <alignment horizontal="right"/>
    </xf>
    <xf numFmtId="0" fontId="22" fillId="2" borderId="0" xfId="0" applyFont="1" applyFill="1" applyBorder="1" applyProtection="1"/>
    <xf numFmtId="0" fontId="25" fillId="3" borderId="0" xfId="0" applyFont="1" applyFill="1" applyAlignment="1" applyProtection="1">
      <alignment horizontal="center" vertical="center"/>
    </xf>
    <xf numFmtId="0" fontId="26" fillId="3" borderId="0" xfId="0" applyFont="1" applyFill="1" applyAlignment="1" applyProtection="1">
      <alignment horizontal="center" vertical="center"/>
    </xf>
    <xf numFmtId="0" fontId="16" fillId="8" borderId="0" xfId="0" applyFont="1" applyFill="1"/>
    <xf numFmtId="0" fontId="0" fillId="9" borderId="20" xfId="0" applyFill="1" applyBorder="1"/>
    <xf numFmtId="0" fontId="17" fillId="3" borderId="0" xfId="0" applyFont="1" applyFill="1" applyAlignment="1" applyProtection="1">
      <alignment vertical="center" wrapText="1"/>
    </xf>
    <xf numFmtId="0" fontId="1" fillId="2" borderId="6"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3" fillId="2" borderId="7" xfId="0" applyFont="1" applyFill="1" applyBorder="1" applyAlignment="1" applyProtection="1">
      <alignment horizontal="left" wrapText="1"/>
    </xf>
    <xf numFmtId="0" fontId="3" fillId="2" borderId="14" xfId="0" applyFont="1" applyFill="1" applyBorder="1" applyAlignment="1" applyProtection="1">
      <alignment horizontal="left" wrapText="1"/>
    </xf>
    <xf numFmtId="0" fontId="3" fillId="2" borderId="15" xfId="0" applyFont="1" applyFill="1" applyBorder="1" applyAlignment="1" applyProtection="1">
      <alignment horizontal="left" wrapText="1"/>
    </xf>
    <xf numFmtId="0" fontId="22" fillId="2" borderId="0" xfId="0" applyFont="1" applyFill="1" applyAlignment="1" applyProtection="1">
      <alignment horizontal="right" vertical="center"/>
    </xf>
    <xf numFmtId="0" fontId="22" fillId="2" borderId="12" xfId="0" applyFont="1" applyFill="1" applyBorder="1" applyAlignment="1" applyProtection="1">
      <alignment horizontal="right" vertical="center"/>
    </xf>
    <xf numFmtId="0" fontId="3" fillId="2" borderId="6"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3" fillId="2" borderId="12" xfId="0" applyFont="1" applyFill="1" applyBorder="1" applyAlignment="1" applyProtection="1">
      <alignment horizontal="left" wrapText="1"/>
    </xf>
    <xf numFmtId="0" fontId="3" fillId="2" borderId="0" xfId="0" applyFont="1" applyFill="1" applyAlignment="1" applyProtection="1">
      <alignment horizontal="left" wrapText="1"/>
    </xf>
    <xf numFmtId="0" fontId="22" fillId="2" borderId="2" xfId="0" applyFont="1" applyFill="1" applyBorder="1" applyAlignment="1" applyProtection="1">
      <alignment horizontal="left"/>
    </xf>
    <xf numFmtId="0" fontId="22" fillId="2" borderId="3" xfId="0" applyFont="1" applyFill="1" applyBorder="1" applyAlignment="1" applyProtection="1">
      <alignment horizontal="left"/>
    </xf>
    <xf numFmtId="0" fontId="22" fillId="2" borderId="4" xfId="0" applyFont="1" applyFill="1" applyBorder="1" applyAlignment="1" applyProtection="1">
      <alignment horizontal="left"/>
    </xf>
    <xf numFmtId="0" fontId="3" fillId="2" borderId="5"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11"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12" xfId="0" applyFont="1" applyFill="1" applyBorder="1" applyAlignment="1" applyProtection="1">
      <alignment horizontal="left"/>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xf>
  </cellXfs>
  <cellStyles count="1">
    <cellStyle name="Standard" xfId="0" builtinId="0"/>
  </cellStyles>
  <dxfs count="2">
    <dxf>
      <font>
        <color rgb="FF9C0006"/>
      </font>
      <fill>
        <patternFill>
          <bgColor rgb="FFFFC7CE"/>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imons-vos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13</xdr:row>
      <xdr:rowOff>38100</xdr:rowOff>
    </xdr:from>
    <xdr:to>
      <xdr:col>1</xdr:col>
      <xdr:colOff>514350</xdr:colOff>
      <xdr:row>13</xdr:row>
      <xdr:rowOff>409575</xdr:rowOff>
    </xdr:to>
    <xdr:sp macro="" textlink="">
      <xdr:nvSpPr>
        <xdr:cNvPr id="4147" name="AutoShape 51"/>
        <xdr:cNvSpPr>
          <a:spLocks noChangeAspect="1" noChangeArrowheads="1"/>
        </xdr:cNvSpPr>
      </xdr:nvSpPr>
      <xdr:spPr bwMode="auto">
        <a:xfrm>
          <a:off x="2543175" y="5972175"/>
          <a:ext cx="504825" cy="37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1650206</xdr:colOff>
      <xdr:row>12</xdr:row>
      <xdr:rowOff>647699</xdr:rowOff>
    </xdr:from>
    <xdr:to>
      <xdr:col>2</xdr:col>
      <xdr:colOff>1943100</xdr:colOff>
      <xdr:row>12</xdr:row>
      <xdr:rowOff>923924</xdr:rowOff>
    </xdr:to>
    <xdr:sp macro="" textlink="">
      <xdr:nvSpPr>
        <xdr:cNvPr id="2" name="Pfeil nach unten 1"/>
        <xdr:cNvSpPr/>
      </xdr:nvSpPr>
      <xdr:spPr>
        <a:xfrm>
          <a:off x="4802981" y="4895849"/>
          <a:ext cx="292894" cy="276225"/>
        </a:xfrm>
        <a:prstGeom prst="down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178598</xdr:colOff>
      <xdr:row>12</xdr:row>
      <xdr:rowOff>666750</xdr:rowOff>
    </xdr:from>
    <xdr:to>
      <xdr:col>1</xdr:col>
      <xdr:colOff>440532</xdr:colOff>
      <xdr:row>12</xdr:row>
      <xdr:rowOff>904875</xdr:rowOff>
    </xdr:to>
    <xdr:sp macro="" textlink="">
      <xdr:nvSpPr>
        <xdr:cNvPr id="6" name="Pfeil nach unten 5"/>
        <xdr:cNvSpPr/>
      </xdr:nvSpPr>
      <xdr:spPr>
        <a:xfrm>
          <a:off x="2714629" y="4941094"/>
          <a:ext cx="261934" cy="238125"/>
        </a:xfrm>
        <a:prstGeom prst="down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163159</xdr:colOff>
      <xdr:row>1</xdr:row>
      <xdr:rowOff>19050</xdr:rowOff>
    </xdr:from>
    <xdr:to>
      <xdr:col>17</xdr:col>
      <xdr:colOff>342900</xdr:colOff>
      <xdr:row>3</xdr:row>
      <xdr:rowOff>216599</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06859" y="276225"/>
          <a:ext cx="3656366" cy="940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24</xdr:row>
      <xdr:rowOff>38100</xdr:rowOff>
    </xdr:from>
    <xdr:to>
      <xdr:col>6</xdr:col>
      <xdr:colOff>514350</xdr:colOff>
      <xdr:row>26</xdr:row>
      <xdr:rowOff>19050</xdr:rowOff>
    </xdr:to>
    <xdr:sp macro="" textlink="">
      <xdr:nvSpPr>
        <xdr:cNvPr id="2" name="AutoShape 51"/>
        <xdr:cNvSpPr>
          <a:spLocks noChangeAspect="1" noChangeArrowheads="1"/>
        </xdr:cNvSpPr>
      </xdr:nvSpPr>
      <xdr:spPr bwMode="auto">
        <a:xfrm>
          <a:off x="2543175" y="5238750"/>
          <a:ext cx="504825" cy="37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9525</xdr:colOff>
      <xdr:row>83</xdr:row>
      <xdr:rowOff>38100</xdr:rowOff>
    </xdr:from>
    <xdr:ext cx="504825" cy="361950"/>
    <xdr:sp macro="" textlink="">
      <xdr:nvSpPr>
        <xdr:cNvPr id="3" name="AutoShape 51"/>
        <xdr:cNvSpPr>
          <a:spLocks noChangeAspect="1" noChangeArrowheads="1"/>
        </xdr:cNvSpPr>
      </xdr:nvSpPr>
      <xdr:spPr bwMode="auto">
        <a:xfrm>
          <a:off x="11630025" y="5133975"/>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9525</xdr:colOff>
      <xdr:row>139</xdr:row>
      <xdr:rowOff>38100</xdr:rowOff>
    </xdr:from>
    <xdr:ext cx="504825" cy="361950"/>
    <xdr:sp macro="" textlink="">
      <xdr:nvSpPr>
        <xdr:cNvPr id="4" name="AutoShape 51"/>
        <xdr:cNvSpPr>
          <a:spLocks noChangeAspect="1" noChangeArrowheads="1"/>
        </xdr:cNvSpPr>
      </xdr:nvSpPr>
      <xdr:spPr bwMode="auto">
        <a:xfrm>
          <a:off x="11630025" y="16506825"/>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9525</xdr:colOff>
      <xdr:row>196</xdr:row>
      <xdr:rowOff>38100</xdr:rowOff>
    </xdr:from>
    <xdr:ext cx="504825" cy="361950"/>
    <xdr:sp macro="" textlink="">
      <xdr:nvSpPr>
        <xdr:cNvPr id="5" name="AutoShape 51"/>
        <xdr:cNvSpPr>
          <a:spLocks noChangeAspect="1" noChangeArrowheads="1"/>
        </xdr:cNvSpPr>
      </xdr:nvSpPr>
      <xdr:spPr bwMode="auto">
        <a:xfrm>
          <a:off x="11630025" y="28508325"/>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9525</xdr:colOff>
      <xdr:row>252</xdr:row>
      <xdr:rowOff>38100</xdr:rowOff>
    </xdr:from>
    <xdr:ext cx="504825" cy="361950"/>
    <xdr:sp macro="" textlink="">
      <xdr:nvSpPr>
        <xdr:cNvPr id="6" name="AutoShape 51"/>
        <xdr:cNvSpPr>
          <a:spLocks noChangeAspect="1" noChangeArrowheads="1"/>
        </xdr:cNvSpPr>
      </xdr:nvSpPr>
      <xdr:spPr bwMode="auto">
        <a:xfrm>
          <a:off x="11963400" y="2806065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9525</xdr:colOff>
      <xdr:row>309</xdr:row>
      <xdr:rowOff>38100</xdr:rowOff>
    </xdr:from>
    <xdr:ext cx="504825" cy="361950"/>
    <xdr:sp macro="" textlink="">
      <xdr:nvSpPr>
        <xdr:cNvPr id="7" name="AutoShape 51"/>
        <xdr:cNvSpPr>
          <a:spLocks noChangeAspect="1" noChangeArrowheads="1"/>
        </xdr:cNvSpPr>
      </xdr:nvSpPr>
      <xdr:spPr bwMode="auto">
        <a:xfrm>
          <a:off x="11963400" y="2806065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9525</xdr:colOff>
      <xdr:row>252</xdr:row>
      <xdr:rowOff>38100</xdr:rowOff>
    </xdr:from>
    <xdr:ext cx="504825" cy="361950"/>
    <xdr:sp macro="" textlink="">
      <xdr:nvSpPr>
        <xdr:cNvPr id="8" name="AutoShape 51"/>
        <xdr:cNvSpPr>
          <a:spLocks noChangeAspect="1" noChangeArrowheads="1"/>
        </xdr:cNvSpPr>
      </xdr:nvSpPr>
      <xdr:spPr bwMode="auto">
        <a:xfrm>
          <a:off x="11630025" y="511302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9525</xdr:colOff>
      <xdr:row>309</xdr:row>
      <xdr:rowOff>38100</xdr:rowOff>
    </xdr:from>
    <xdr:ext cx="504825" cy="361950"/>
    <xdr:sp macro="" textlink="">
      <xdr:nvSpPr>
        <xdr:cNvPr id="9" name="AutoShape 51"/>
        <xdr:cNvSpPr>
          <a:spLocks noChangeAspect="1" noChangeArrowheads="1"/>
        </xdr:cNvSpPr>
      </xdr:nvSpPr>
      <xdr:spPr bwMode="auto">
        <a:xfrm>
          <a:off x="11630025" y="619125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2060"/>
  </sheetPr>
  <dimension ref="A1:AM59345"/>
  <sheetViews>
    <sheetView tabSelected="1" zoomScale="90" zoomScaleNormal="90" zoomScaleSheetLayoutView="100" workbookViewId="0">
      <selection activeCell="C7" sqref="C7"/>
    </sheetView>
  </sheetViews>
  <sheetFormatPr baseColWidth="10" defaultColWidth="0" defaultRowHeight="15" zeroHeight="1" x14ac:dyDescent="0.25"/>
  <cols>
    <col min="1" max="1" width="46.140625" style="3" customWidth="1"/>
    <col min="2" max="2" width="9" style="3" customWidth="1"/>
    <col min="3" max="3" width="53.85546875" style="3" customWidth="1"/>
    <col min="4" max="4" width="5" style="3" customWidth="1"/>
    <col min="5" max="5" width="12" style="3" hidden="1" customWidth="1"/>
    <col min="6" max="6" width="24.5703125" style="3" hidden="1" customWidth="1"/>
    <col min="7" max="7" width="26.5703125" style="3" hidden="1" customWidth="1"/>
    <col min="8" max="9" width="17" style="3" hidden="1" customWidth="1"/>
    <col min="10" max="10" width="18.5703125" style="3" hidden="1" customWidth="1"/>
    <col min="11" max="12" width="11.42578125" style="3" hidden="1" customWidth="1"/>
    <col min="13" max="13" width="22" style="3" hidden="1" customWidth="1"/>
    <col min="14" max="14" width="11.42578125" style="3" hidden="1" customWidth="1"/>
    <col min="15" max="15" width="11.42578125" style="3" customWidth="1"/>
    <col min="16" max="16" width="18.7109375" style="3" customWidth="1"/>
    <col min="17" max="17" width="17" style="3" customWidth="1"/>
    <col min="18" max="18" width="5.5703125" style="3" customWidth="1"/>
    <col min="19" max="39" width="0" style="3" hidden="1" customWidth="1"/>
    <col min="40" max="16384" width="11.42578125" style="3" hidden="1"/>
  </cols>
  <sheetData>
    <row r="1" spans="1:37" ht="20.25" customHeight="1"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19" customFormat="1" ht="18" customHeight="1" x14ac:dyDescent="0.25">
      <c r="C2" s="77" t="s">
        <v>180</v>
      </c>
      <c r="D2" s="78"/>
      <c r="E2" s="78"/>
      <c r="F2" s="78"/>
    </row>
    <row r="3" spans="1:37" s="19" customFormat="1" ht="40.5" customHeight="1" x14ac:dyDescent="0.25">
      <c r="A3" s="81" t="str">
        <f>Tabelle3!G13</f>
        <v>CHECKLISTE ABKÜNDIGUNG G1</v>
      </c>
      <c r="C3" s="68" t="s">
        <v>78</v>
      </c>
      <c r="F3" s="20"/>
      <c r="G3" s="21"/>
    </row>
    <row r="4" spans="1:37" s="19" customFormat="1" ht="19.5" customHeight="1" x14ac:dyDescent="0.45">
      <c r="A4" s="22"/>
      <c r="B4" s="23"/>
    </row>
    <row r="5" spans="1:37" ht="63.75" customHeight="1" x14ac:dyDescent="0.25">
      <c r="A5" s="99" t="str">
        <f>Tabelle3!G15</f>
        <v>HINWEIS
G1 Produkte sind zu G2 Produkten kompatibel.
Diese Checkliste dient der Einschätzung des Aufwandes der benötigten Anpassungen an der Schließanlage</v>
      </c>
      <c r="B5" s="99"/>
      <c r="C5" s="99"/>
      <c r="D5" s="99"/>
      <c r="E5" s="99"/>
      <c r="F5" s="99"/>
      <c r="G5" s="99"/>
      <c r="H5" s="99"/>
      <c r="I5" s="99"/>
      <c r="J5" s="99"/>
      <c r="K5" s="99"/>
      <c r="L5" s="99"/>
      <c r="M5" s="99"/>
      <c r="N5" s="99"/>
      <c r="O5" s="99"/>
      <c r="P5" s="99"/>
      <c r="Q5" s="99"/>
      <c r="R5" s="4"/>
      <c r="S5" s="4"/>
      <c r="T5" s="4"/>
      <c r="U5" s="4"/>
      <c r="V5" s="4"/>
      <c r="W5" s="4"/>
      <c r="X5" s="2"/>
      <c r="Y5" s="2"/>
      <c r="Z5" s="2"/>
      <c r="AA5" s="2"/>
      <c r="AB5" s="2"/>
      <c r="AC5" s="2"/>
      <c r="AD5" s="2"/>
      <c r="AE5" s="2"/>
      <c r="AF5" s="2"/>
      <c r="AG5" s="2"/>
      <c r="AH5" s="2"/>
      <c r="AI5" s="2"/>
      <c r="AJ5" s="2"/>
      <c r="AK5" s="2"/>
    </row>
    <row r="6" spans="1:37" ht="39.75" customHeight="1" thickBot="1" x14ac:dyDescent="0.3">
      <c r="A6" s="5"/>
      <c r="B6" s="5"/>
      <c r="C6" s="4"/>
      <c r="D6" s="4"/>
      <c r="E6" s="4"/>
      <c r="F6" s="4"/>
      <c r="G6" s="4"/>
      <c r="H6" s="4"/>
      <c r="I6" s="4"/>
      <c r="J6" s="4"/>
      <c r="K6" s="4"/>
      <c r="L6" s="4"/>
      <c r="M6" s="4"/>
      <c r="N6" s="4"/>
      <c r="O6" s="4"/>
      <c r="P6" s="4"/>
      <c r="Q6" s="4"/>
      <c r="R6" s="4"/>
      <c r="S6" s="4"/>
      <c r="T6" s="4"/>
      <c r="U6" s="4"/>
      <c r="V6" s="4"/>
      <c r="W6" s="4"/>
      <c r="X6" s="2"/>
      <c r="Y6" s="2"/>
      <c r="Z6" s="2"/>
      <c r="AA6" s="2"/>
      <c r="AB6" s="2"/>
      <c r="AC6" s="2"/>
      <c r="AD6" s="2"/>
      <c r="AE6" s="2"/>
      <c r="AF6" s="2"/>
      <c r="AG6" s="2"/>
      <c r="AH6" s="2"/>
      <c r="AI6" s="2"/>
      <c r="AJ6" s="2"/>
      <c r="AK6" s="2"/>
    </row>
    <row r="7" spans="1:37" ht="27.75" customHeight="1" thickBot="1" x14ac:dyDescent="0.3">
      <c r="A7" s="94" t="str">
        <f>Tabelle3!G17</f>
        <v>PROJEKT / FIRMA</v>
      </c>
      <c r="B7" s="95"/>
      <c r="C7" s="59"/>
      <c r="D7" s="6"/>
      <c r="E7" s="4"/>
      <c r="F7" s="4"/>
      <c r="G7" s="4"/>
      <c r="H7" s="4"/>
      <c r="I7" s="4"/>
      <c r="J7" s="4"/>
      <c r="K7" s="4"/>
      <c r="L7" s="4"/>
      <c r="M7" s="4"/>
      <c r="N7" s="4"/>
      <c r="O7" s="67" t="str">
        <f>Tabelle3!J17</f>
        <v>KONTAKT</v>
      </c>
      <c r="P7" s="109"/>
      <c r="Q7" s="110"/>
      <c r="R7" s="4"/>
      <c r="S7" s="4"/>
      <c r="T7" s="4"/>
      <c r="U7" s="4"/>
      <c r="V7" s="4"/>
      <c r="W7" s="4"/>
      <c r="X7" s="2"/>
      <c r="Y7" s="2"/>
      <c r="Z7" s="2"/>
      <c r="AA7" s="2"/>
      <c r="AB7" s="2"/>
      <c r="AC7" s="2"/>
      <c r="AD7" s="2"/>
      <c r="AE7" s="2"/>
      <c r="AF7" s="2"/>
      <c r="AG7" s="2"/>
      <c r="AH7" s="2"/>
      <c r="AI7" s="2"/>
      <c r="AJ7" s="2"/>
      <c r="AK7" s="2"/>
    </row>
    <row r="8" spans="1:37" ht="30" customHeight="1" thickBot="1" x14ac:dyDescent="0.3">
      <c r="A8" s="94" t="str">
        <f>Tabelle3!G18</f>
        <v>FACHHANDELSPARTNER</v>
      </c>
      <c r="B8" s="95"/>
      <c r="C8" s="59"/>
      <c r="D8" s="6"/>
      <c r="E8" s="4"/>
      <c r="F8" s="4"/>
      <c r="G8" s="4"/>
      <c r="H8" s="4"/>
      <c r="I8" s="4"/>
      <c r="J8" s="4"/>
      <c r="K8" s="4"/>
      <c r="L8" s="4"/>
      <c r="M8" s="4"/>
      <c r="N8" s="4"/>
      <c r="O8" s="67" t="str">
        <f>Tabelle3!J18</f>
        <v>KONTAKT</v>
      </c>
      <c r="P8" s="109"/>
      <c r="Q8" s="110"/>
      <c r="R8" s="4"/>
      <c r="S8" s="4"/>
      <c r="T8" s="4"/>
      <c r="U8" s="4"/>
      <c r="V8" s="4"/>
      <c r="W8" s="4"/>
      <c r="X8" s="2"/>
      <c r="Y8" s="2"/>
      <c r="Z8" s="2"/>
      <c r="AA8" s="2"/>
      <c r="AB8" s="2"/>
      <c r="AC8" s="2"/>
      <c r="AD8" s="2"/>
      <c r="AE8" s="2"/>
      <c r="AF8" s="2"/>
      <c r="AG8" s="2"/>
      <c r="AH8" s="2"/>
      <c r="AI8" s="2"/>
      <c r="AJ8" s="2"/>
      <c r="AK8" s="2"/>
    </row>
    <row r="9" spans="1:37" ht="30" customHeight="1" thickBot="1" x14ac:dyDescent="0.3">
      <c r="A9" s="94" t="str">
        <f>Tabelle3!G19</f>
        <v>SIMONSVOSS KONTAKT</v>
      </c>
      <c r="B9" s="95"/>
      <c r="C9" s="59"/>
      <c r="D9" s="4"/>
      <c r="E9" s="4"/>
      <c r="F9" s="4"/>
      <c r="G9" s="4"/>
      <c r="H9" s="4"/>
      <c r="I9" s="4"/>
      <c r="J9" s="4"/>
      <c r="K9" s="4"/>
      <c r="L9" s="4"/>
      <c r="M9" s="4"/>
      <c r="N9" s="4"/>
      <c r="O9" s="4"/>
      <c r="P9" s="4"/>
      <c r="Q9" s="4"/>
      <c r="R9" s="4"/>
      <c r="S9" s="4"/>
      <c r="T9" s="4"/>
      <c r="U9" s="4"/>
      <c r="V9" s="4"/>
      <c r="W9" s="4"/>
      <c r="X9" s="2"/>
      <c r="Y9" s="2"/>
      <c r="Z9" s="2"/>
      <c r="AA9" s="2"/>
      <c r="AB9" s="2"/>
      <c r="AC9" s="2"/>
      <c r="AD9" s="2"/>
      <c r="AE9" s="2"/>
      <c r="AF9" s="2"/>
      <c r="AG9" s="2"/>
      <c r="AH9" s="2"/>
      <c r="AI9" s="2"/>
      <c r="AJ9" s="2"/>
      <c r="AK9" s="2"/>
    </row>
    <row r="10" spans="1:37" x14ac:dyDescent="0.25">
      <c r="A10" s="4"/>
      <c r="B10" s="4"/>
      <c r="C10" s="4"/>
      <c r="D10" s="4"/>
      <c r="E10" s="4"/>
      <c r="F10" s="4"/>
      <c r="G10" s="4"/>
      <c r="H10" s="4"/>
      <c r="I10" s="4"/>
      <c r="J10" s="4"/>
      <c r="K10" s="4"/>
      <c r="L10" s="4"/>
      <c r="M10" s="4"/>
      <c r="N10" s="4"/>
      <c r="O10" s="4"/>
      <c r="P10" s="4"/>
      <c r="Q10" s="4"/>
      <c r="R10" s="4"/>
      <c r="S10" s="4"/>
      <c r="T10" s="4"/>
      <c r="U10" s="4"/>
      <c r="V10" s="4"/>
      <c r="W10" s="4"/>
      <c r="X10" s="2"/>
      <c r="Y10" s="2"/>
      <c r="Z10" s="2"/>
      <c r="AA10" s="2"/>
      <c r="AB10" s="2"/>
      <c r="AC10" s="2"/>
      <c r="AD10" s="2"/>
      <c r="AE10" s="2"/>
      <c r="AF10" s="2"/>
      <c r="AG10" s="2"/>
      <c r="AH10" s="2"/>
      <c r="AI10" s="2"/>
      <c r="AJ10" s="2"/>
      <c r="AK10" s="2"/>
    </row>
    <row r="11" spans="1:37" x14ac:dyDescent="0.25">
      <c r="A11" s="4"/>
      <c r="B11" s="4"/>
      <c r="C11" s="4"/>
      <c r="D11" s="6"/>
      <c r="E11" s="6"/>
      <c r="F11" s="6"/>
      <c r="G11" s="6"/>
      <c r="H11" s="6"/>
      <c r="I11" s="6"/>
      <c r="J11" s="6"/>
      <c r="K11" s="6"/>
      <c r="L11" s="6"/>
      <c r="M11" s="6"/>
      <c r="N11" s="6"/>
      <c r="O11" s="6"/>
      <c r="P11" s="4"/>
      <c r="Q11" s="4"/>
      <c r="R11" s="4"/>
      <c r="S11" s="4"/>
      <c r="T11" s="4"/>
      <c r="U11" s="4"/>
      <c r="V11" s="4"/>
      <c r="W11" s="4"/>
      <c r="X11" s="2"/>
      <c r="Y11" s="2"/>
      <c r="Z11" s="2"/>
      <c r="AA11" s="2"/>
      <c r="AB11" s="2"/>
      <c r="AC11" s="2"/>
      <c r="AD11" s="2"/>
      <c r="AE11" s="2"/>
      <c r="AF11" s="2"/>
      <c r="AG11" s="2"/>
      <c r="AH11" s="2"/>
      <c r="AI11" s="2"/>
      <c r="AJ11" s="2"/>
      <c r="AK11" s="2"/>
    </row>
    <row r="12" spans="1:37" x14ac:dyDescent="0.25">
      <c r="A12" s="4"/>
      <c r="B12" s="6"/>
      <c r="C12" s="57"/>
      <c r="D12" s="6"/>
      <c r="E12" s="111" t="s">
        <v>29</v>
      </c>
      <c r="F12" s="111"/>
      <c r="G12" s="111"/>
      <c r="H12" s="111"/>
      <c r="I12" s="111"/>
      <c r="J12" s="111"/>
      <c r="K12" s="6"/>
      <c r="L12" s="6"/>
      <c r="M12" s="6" t="s">
        <v>34</v>
      </c>
      <c r="N12" s="6"/>
      <c r="O12" s="6"/>
      <c r="P12" s="4"/>
      <c r="Q12" s="4"/>
      <c r="R12" s="4"/>
      <c r="S12" s="4"/>
      <c r="T12" s="4"/>
      <c r="U12" s="4"/>
      <c r="V12" s="4"/>
      <c r="W12" s="4"/>
      <c r="X12" s="2"/>
      <c r="Y12" s="2"/>
      <c r="Z12" s="2"/>
      <c r="AA12" s="2"/>
      <c r="AB12" s="2"/>
      <c r="AC12" s="2"/>
      <c r="AD12" s="2"/>
      <c r="AE12" s="2"/>
      <c r="AF12" s="2"/>
      <c r="AG12" s="2"/>
      <c r="AH12" s="2"/>
      <c r="AI12" s="2"/>
      <c r="AJ12" s="2"/>
      <c r="AK12" s="2"/>
    </row>
    <row r="13" spans="1:37" ht="77.25" customHeight="1" thickBot="1" x14ac:dyDescent="0.3">
      <c r="A13" s="76" t="str">
        <f>Tabelle3!F24</f>
        <v>PRODUKT</v>
      </c>
      <c r="B13" s="56" t="str">
        <f>Tabelle3!G22</f>
        <v>HILFE</v>
      </c>
      <c r="C13" s="56" t="str">
        <f>Tabelle3!H23</f>
        <v>HIER AUSWAHL TREFFEN</v>
      </c>
      <c r="D13" s="7"/>
      <c r="E13" s="57" t="s">
        <v>21</v>
      </c>
      <c r="F13" s="57" t="s">
        <v>11</v>
      </c>
      <c r="G13" s="58" t="s">
        <v>25</v>
      </c>
      <c r="H13" s="58" t="s">
        <v>26</v>
      </c>
      <c r="I13" s="58" t="s">
        <v>22</v>
      </c>
      <c r="J13" s="58" t="s">
        <v>28</v>
      </c>
      <c r="K13" s="6"/>
      <c r="L13" s="6"/>
      <c r="M13" s="6"/>
      <c r="N13" s="6"/>
      <c r="O13" s="6"/>
      <c r="P13" s="4"/>
      <c r="Q13" s="4"/>
      <c r="R13" s="4"/>
      <c r="S13" s="4"/>
      <c r="T13" s="4"/>
      <c r="U13" s="4"/>
      <c r="V13" s="4"/>
      <c r="W13" s="4"/>
      <c r="X13" s="2"/>
      <c r="Y13" s="2"/>
      <c r="Z13" s="2"/>
      <c r="AA13" s="2"/>
      <c r="AB13" s="2"/>
      <c r="AC13" s="2"/>
      <c r="AD13" s="2"/>
      <c r="AE13" s="2"/>
      <c r="AF13" s="2"/>
      <c r="AG13" s="2"/>
      <c r="AH13" s="2"/>
      <c r="AI13" s="2"/>
      <c r="AJ13" s="2"/>
      <c r="AK13" s="2"/>
    </row>
    <row r="14" spans="1:37" ht="36.75" customHeight="1" thickBot="1" x14ac:dyDescent="0.3">
      <c r="A14" s="60" t="str">
        <f>Tabelle3!F25</f>
        <v>SOFTWARE</v>
      </c>
      <c r="B14" s="18" t="s">
        <v>51</v>
      </c>
      <c r="C14" s="55"/>
      <c r="D14" s="8">
        <f>IF(OR(C14=Tabelle3!N4,C14=Tabelle3!N5),1,IF(OR(C14=Tabelle3!N6,C14=Tabelle3!N7,C14=Tabelle3!N8,C14=Tabelle3!N9),0,100))</f>
        <v>100</v>
      </c>
      <c r="E14" s="9" t="str">
        <f>IF(OR($C14=Tabelle3!$N4,$C14=Tabelle3!$N5),"Ja",IF(OR($C14=Tabelle3!$N6,$C14=Tabelle3!$N7,$C14=Tabelle3!$N8,$C14=Tabelle3!$N9),"Nein"," "))</f>
        <v xml:space="preserve"> </v>
      </c>
      <c r="F14" s="10" t="str">
        <f>IF(OR($C14=Tabelle3!$N4,$C14=Tabelle3!$N5),"Nein/ update wird benötigt",IF(OR($C14=Tabelle3!$N6,$C14=Tabelle3!$N7,$C14=Tabelle3!$N8,$C14=Tabelle3!$N9),"Ja"," "))</f>
        <v xml:space="preserve"> </v>
      </c>
      <c r="G14" s="9" t="str">
        <f>IF(OR($C14=Tabelle3!$N4,$C14=Tabelle3!$N5),"Nein",IF(OR($C14=Tabelle3!$N6,$C14=Tabelle3!$N7,$C14=Tabelle3!$N8,$C14=Tabelle3!$N9),"Ja"," "))</f>
        <v xml:space="preserve"> </v>
      </c>
      <c r="H14" s="9" t="str">
        <f>IF(OR($C14=Tabelle3!$N4,$C14=Tabelle3!$N5),"Ja",IF(OR($C14=Tabelle3!$N6,$C14=Tabelle3!$N7,$C14=Tabelle3!$N8,$C14=Tabelle3!$N9),"Nein"," "))</f>
        <v xml:space="preserve"> </v>
      </c>
      <c r="I14" s="9" t="str">
        <f>IF(OR($C14=Tabelle3!$N4,$C14=Tabelle3!$N5),"Ja",IF(OR($C14=Tabelle3!$N6,$C14=Tabelle3!$N7,$C14=Tabelle3!$N8,$C14=Tabelle3!$N9),"Nein"," "))</f>
        <v xml:space="preserve"> </v>
      </c>
      <c r="J14" s="11"/>
      <c r="K14" s="4"/>
      <c r="L14" s="4"/>
      <c r="M14" s="12" t="str">
        <f>IF(OR(C14=""),"",IF(OR($C14=Tabelle3!$N4,$C14=Tabelle3!N5),1,IF(OR($C14=Tabelle3!$N6,$C14=Tabelle3!$N7,$C14=Tabelle3!$N8,$C14=Tabelle3!$N9,),0,IF(OR($C14=""),""," "))))</f>
        <v/>
      </c>
      <c r="N14" s="4"/>
      <c r="O14" s="4"/>
      <c r="P14" s="4"/>
      <c r="Q14" s="4"/>
      <c r="R14" s="4"/>
      <c r="S14" s="4"/>
      <c r="T14" s="4"/>
      <c r="U14" s="4"/>
      <c r="V14" s="4"/>
      <c r="W14" s="4"/>
      <c r="X14" s="2"/>
      <c r="Y14" s="2"/>
      <c r="Z14" s="2"/>
      <c r="AA14" s="2"/>
      <c r="AB14" s="2"/>
      <c r="AC14" s="2"/>
      <c r="AD14" s="2"/>
      <c r="AE14" s="2"/>
      <c r="AF14" s="2"/>
      <c r="AG14" s="2"/>
      <c r="AH14" s="2"/>
      <c r="AI14" s="2"/>
      <c r="AJ14" s="2"/>
      <c r="AK14" s="2"/>
    </row>
    <row r="15" spans="1:37" ht="36.75" customHeight="1" thickBot="1" x14ac:dyDescent="0.3">
      <c r="A15" s="61" t="str">
        <f>Tabelle3!F26</f>
        <v>TRANSPONDER</v>
      </c>
      <c r="B15" s="18" t="s">
        <v>51</v>
      </c>
      <c r="C15" s="55"/>
      <c r="D15" s="8">
        <f>IF(OR(C15=Tabelle3!L5,C15=Tabelle3!L6),1,IF(OR(C15=Tabelle3!L4,),0,100))</f>
        <v>100</v>
      </c>
      <c r="E15" s="9" t="str">
        <f>IF(OR($C15=Tabelle3!$L4),"Ja",IF(OR($C15=Tabelle3!$L5),"Warnung",IF(OR($C15=Tabelle3!$L6),"Nein"," ")))</f>
        <v xml:space="preserve"> </v>
      </c>
      <c r="F15" s="9" t="str">
        <f>IF(OR($C15=Tabelle3!$L4),"Nein",IF(OR($C15=Tabelle3!$L5),"Nein",IF(OR($C15=Tabelle3!$L6),"Ja"," ")))</f>
        <v xml:space="preserve"> </v>
      </c>
      <c r="G15" s="9" t="str">
        <f>IF(OR($C15=Tabelle3!$L4),"Ja - G1 Funktionalität",IF(OR($C15=Tabelle3!$L5),"Ja - G1 Funktionalität",IF(OR($C15=Tabelle3!$L6),"Ja"," ")))</f>
        <v xml:space="preserve"> </v>
      </c>
      <c r="H15" s="9" t="str">
        <f>IF(OR($C15=Tabelle3!$L4),"Nein",IF(OR($C15=Tabelle3!$L5),"Warnung",IF(OR($C15=Tabelle3!$L6),"Nein"," ")))</f>
        <v xml:space="preserve"> </v>
      </c>
      <c r="I15" s="9" t="str">
        <f>IF(OR($C15=Tabelle3!$L4),"Nein",IF(OR($C15=Tabelle3!$L5),"Nein",IF(OR($C15=Tabelle3!$L6),"Nein"," ")))</f>
        <v xml:space="preserve"> </v>
      </c>
      <c r="J15" s="9" t="str">
        <f>IF(OR($C15=Tabelle3!$L4),"Nein",IF(OR($C15=Tabelle3!$L5),"Nein",IF(OR($C15=Tabelle3!$L6),"Ja"," ")))</f>
        <v xml:space="preserve"> </v>
      </c>
      <c r="K15" s="4"/>
      <c r="L15" s="4"/>
      <c r="M15" s="12" t="str">
        <f>IF(OR(C15=""),"",IF(OR($C15=Tabelle3!$L4),0,IF(OR($C15=Tabelle3!$L5,),100,IF(OR($C15=Tabelle3!$L6,),1,))))</f>
        <v/>
      </c>
      <c r="N15" s="4"/>
      <c r="O15" s="4"/>
      <c r="P15" s="4"/>
      <c r="Q15" s="4"/>
      <c r="R15" s="4"/>
      <c r="S15" s="4"/>
      <c r="T15" s="4"/>
      <c r="U15" s="4"/>
      <c r="V15" s="4"/>
      <c r="W15" s="4"/>
      <c r="X15" s="2"/>
      <c r="Y15" s="2"/>
      <c r="Z15" s="2"/>
      <c r="AA15" s="2"/>
      <c r="AB15" s="2"/>
      <c r="AC15" s="2"/>
      <c r="AD15" s="2"/>
      <c r="AE15" s="2"/>
      <c r="AF15" s="2"/>
      <c r="AG15" s="2"/>
      <c r="AH15" s="2"/>
      <c r="AI15" s="2"/>
      <c r="AJ15" s="2"/>
      <c r="AK15" s="2"/>
    </row>
    <row r="16" spans="1:37" ht="36.75" customHeight="1" thickBot="1" x14ac:dyDescent="0.3">
      <c r="A16" s="62" t="str">
        <f>Tabelle3!F27</f>
        <v>PROGRAMMIERGERÄT</v>
      </c>
      <c r="B16" s="18" t="s">
        <v>51</v>
      </c>
      <c r="C16" s="55"/>
      <c r="D16" s="8">
        <f>IF(OR(C16=Tabelle3!M4),1,IF(OR(C16=Tabelle3!M5,),0,100))</f>
        <v>100</v>
      </c>
      <c r="E16" s="9" t="str">
        <f>IF(OR($C16=Tabelle3!$M4),"Ja",IF(OR($C16=Tabelle3!$M5),"Nein"," "))</f>
        <v xml:space="preserve"> </v>
      </c>
      <c r="F16" s="10" t="str">
        <f>IF(OR($C16=Tabelle3!$M4),"Nein / nicht aktuell genug",IF(OR($C16=Tabelle3!$M5),"Ja"," "))</f>
        <v xml:space="preserve"> </v>
      </c>
      <c r="G16" s="9" t="str">
        <f>IF(OR($C16=Tabelle3!$M4),"Nein",IF(OR($C16=Tabelle3!$M5),"Ja"," "))</f>
        <v xml:space="preserve"> </v>
      </c>
      <c r="H16" s="9" t="str">
        <f>IF(OR($C16=Tabelle3!$M4),"Ja",IF(OR($C16=Tabelle3!$M5),"Nein"," "))</f>
        <v xml:space="preserve"> </v>
      </c>
      <c r="I16" s="9" t="str">
        <f>IF(OR($C16=Tabelle3!$M4),"Ja",IF(OR($C16=Tabelle3!$M5),"Nein"," "))</f>
        <v xml:space="preserve"> </v>
      </c>
      <c r="J16" s="9"/>
      <c r="K16" s="4"/>
      <c r="L16" s="4"/>
      <c r="M16" s="4" t="str">
        <f>IF(OR($C16=Tabelle3!$M4),1,IF(OR($C16=Tabelle3!$M5),0,IF(OR($C16=""),""," ")))</f>
        <v/>
      </c>
      <c r="N16" s="4"/>
      <c r="O16" s="4"/>
      <c r="P16" s="4"/>
      <c r="Q16" s="4"/>
      <c r="R16" s="4"/>
      <c r="S16" s="4"/>
      <c r="T16" s="4"/>
      <c r="U16" s="4"/>
      <c r="V16" s="4"/>
      <c r="W16" s="4"/>
      <c r="X16" s="2"/>
      <c r="Y16" s="2"/>
      <c r="Z16" s="2"/>
      <c r="AA16" s="2"/>
      <c r="AB16" s="2"/>
      <c r="AC16" s="2"/>
      <c r="AD16" s="2"/>
      <c r="AE16" s="2"/>
      <c r="AF16" s="2"/>
      <c r="AG16" s="2"/>
      <c r="AH16" s="2"/>
      <c r="AI16" s="2"/>
      <c r="AJ16" s="2"/>
      <c r="AK16" s="2"/>
    </row>
    <row r="17" spans="1:37" ht="36.75" customHeight="1" thickBot="1" x14ac:dyDescent="0.35">
      <c r="A17" s="63" t="str">
        <f>Tabelle3!F28</f>
        <v>LON NETZWERK</v>
      </c>
      <c r="B17" s="18" t="s">
        <v>51</v>
      </c>
      <c r="C17" s="55"/>
      <c r="D17" s="8">
        <f>IF(OR(C17=Tabelle3!O4),1,IF(OR(C17=Tabelle3!O5,),0,100))</f>
        <v>100</v>
      </c>
      <c r="E17" s="9" t="str">
        <f>IF(OR($C17=Tabelle3!$K4),"Ja",IF(OR($C17=Tabelle3!$K5),""," "))</f>
        <v xml:space="preserve"> </v>
      </c>
      <c r="F17" s="9" t="str">
        <f>IF(OR($C17=Tabelle3!$K4),"Nein",IF(OR($C17=Tabelle3!$K5),""," "))</f>
        <v xml:space="preserve"> </v>
      </c>
      <c r="G17" s="9" t="str">
        <f>IF(OR($C17=Tabelle3!$K4),"Nein",IF(OR($C17=Tabelle3!$K5),""," "))</f>
        <v xml:space="preserve"> </v>
      </c>
      <c r="H17" s="9" t="str">
        <f>IF(OR($C17=Tabelle3!$K4),"Ja",IF(OR($C17=Tabelle3!$K5),""," "))</f>
        <v xml:space="preserve"> </v>
      </c>
      <c r="I17" s="9" t="str">
        <f>IF(OR($C17=Tabelle3!$K4),"Ja",IF(OR($C17=Tabelle3!$K5),""," "))</f>
        <v xml:space="preserve"> </v>
      </c>
      <c r="J17" s="4"/>
      <c r="K17" s="4"/>
      <c r="L17" s="4"/>
      <c r="M17" s="4" t="str">
        <f>IF(OR(C17=""),"",IF(OR(C17=Tabelle3!J5,),0,IF(OR(C17=Tabelle3!J4,),1,IF(OR(C17=Tabelle3!J3),""))))</f>
        <v/>
      </c>
      <c r="N17" s="4"/>
      <c r="O17" s="4"/>
      <c r="P17" s="4"/>
      <c r="Q17" s="4"/>
      <c r="R17" s="4"/>
      <c r="S17" s="4"/>
      <c r="T17" s="4"/>
      <c r="U17" s="4"/>
      <c r="V17" s="4"/>
      <c r="W17" s="4"/>
      <c r="X17" s="2"/>
      <c r="Y17" s="2"/>
      <c r="Z17" s="2"/>
      <c r="AA17" s="2"/>
      <c r="AB17" s="2"/>
      <c r="AC17" s="2"/>
      <c r="AD17" s="2"/>
      <c r="AE17" s="2"/>
      <c r="AF17" s="2"/>
      <c r="AG17" s="2"/>
      <c r="AH17" s="2"/>
      <c r="AI17" s="2"/>
      <c r="AJ17" s="2"/>
      <c r="AK17" s="2"/>
    </row>
    <row r="18" spans="1:37" ht="36.75" customHeight="1" thickBot="1" x14ac:dyDescent="0.35">
      <c r="A18" s="63" t="str">
        <f>Tabelle3!F29</f>
        <v>WAVENET NETZWERK</v>
      </c>
      <c r="B18" s="18" t="s">
        <v>51</v>
      </c>
      <c r="C18" s="55"/>
      <c r="D18" s="8">
        <f>IF(OR(C18=Tabelle3!P4),1,IF(OR(C18=Tabelle3!P5,),0,100))</f>
        <v>100</v>
      </c>
      <c r="E18" s="4"/>
      <c r="F18" s="4"/>
      <c r="G18" s="4"/>
      <c r="H18" s="4"/>
      <c r="I18" s="4"/>
      <c r="J18" s="4"/>
      <c r="K18" s="4"/>
      <c r="L18" s="4"/>
      <c r="M18" s="4" t="str">
        <f>IF(OR(C18=""),"",IF(AND(C18=Tabelle3!P4,C20=Tabelle3!Q6),0,IF(OR(C18=Tabelle3!J5),0,IF(OR(C18=Tabelle3!J4),1,IF(OR(C18=Tabelle3!J3),"")))))</f>
        <v/>
      </c>
      <c r="N18" s="4"/>
      <c r="O18" s="4"/>
      <c r="P18" s="4"/>
      <c r="Q18" s="4"/>
      <c r="R18" s="4"/>
      <c r="S18" s="4"/>
      <c r="T18" s="4"/>
      <c r="U18" s="4"/>
      <c r="V18" s="4"/>
      <c r="W18" s="4"/>
      <c r="X18" s="2"/>
      <c r="Y18" s="2"/>
      <c r="Z18" s="2"/>
      <c r="AA18" s="2"/>
      <c r="AB18" s="2"/>
      <c r="AC18" s="2"/>
      <c r="AD18" s="2"/>
      <c r="AE18" s="2"/>
      <c r="AF18" s="2"/>
      <c r="AG18" s="2"/>
      <c r="AH18" s="2"/>
      <c r="AI18" s="2"/>
      <c r="AJ18" s="2"/>
      <c r="AK18" s="2"/>
    </row>
    <row r="19" spans="1:37" ht="36.75" customHeight="1" thickBot="1" x14ac:dyDescent="0.35">
      <c r="A19" s="63" t="str">
        <f>Tabelle3!F30</f>
        <v>ROUTER / CENTRAL NODES</v>
      </c>
      <c r="B19" s="6"/>
      <c r="C19" s="13" t="str">
        <f>IF(OR(C18=""),"",IF(OR(C18=Tabelle3!G41,C18=Tabelle3!I4,),"",Tabelle3!G42))</f>
        <v/>
      </c>
      <c r="D19" s="14"/>
      <c r="E19" s="4"/>
      <c r="F19" s="4"/>
      <c r="G19" s="4"/>
      <c r="H19" s="4"/>
      <c r="I19" s="4"/>
      <c r="J19" s="4"/>
      <c r="K19" s="4"/>
      <c r="L19" s="4"/>
      <c r="M19" s="4"/>
      <c r="N19" s="4"/>
      <c r="O19" s="4"/>
      <c r="P19" s="4"/>
      <c r="Q19" s="4"/>
      <c r="R19" s="4"/>
      <c r="S19" s="4"/>
      <c r="T19" s="4"/>
      <c r="U19" s="4"/>
      <c r="V19" s="4"/>
      <c r="W19" s="4"/>
      <c r="X19" s="2"/>
      <c r="Y19" s="2"/>
      <c r="Z19" s="2"/>
      <c r="AA19" s="2"/>
      <c r="AB19" s="2"/>
      <c r="AC19" s="2"/>
      <c r="AD19" s="2"/>
      <c r="AE19" s="2"/>
      <c r="AF19" s="2"/>
      <c r="AG19" s="2"/>
      <c r="AH19" s="2"/>
      <c r="AI19" s="2"/>
      <c r="AJ19" s="2"/>
      <c r="AK19" s="2"/>
    </row>
    <row r="20" spans="1:37" ht="36.75" customHeight="1" thickBot="1" x14ac:dyDescent="0.35">
      <c r="A20" s="64" t="str">
        <f>Tabelle3!F31</f>
        <v>LOCKNODES</v>
      </c>
      <c r="B20" s="18" t="s">
        <v>51</v>
      </c>
      <c r="C20" s="55"/>
      <c r="D20" s="8">
        <f>IF(OR(C20=Tabelle3!Q5),1,IF(OR(C20=Tabelle3!Q6,C20=Tabelle3!Q4),0,100))</f>
        <v>100</v>
      </c>
      <c r="E20" s="9" t="str">
        <f>IF(OR($C20=Tabelle3!$Q$5),"Ja",IF(OR($C20=Tabelle3!$Q$6),"Nein"," "))</f>
        <v xml:space="preserve"> </v>
      </c>
      <c r="F20" s="10" t="str">
        <f>IF(OR($C20=Tabelle3!$Q$5),"Nein / nicht aktuell genug",IF(OR($C20=Tabelle3!$Q$6),"Ja"," "))</f>
        <v xml:space="preserve"> </v>
      </c>
      <c r="G20" s="9" t="str">
        <f>IF(OR($C20=Tabelle3!$Q$5),"Nein",IF(OR($C20=Tabelle3!$Q$6),"Ja"," "))</f>
        <v xml:space="preserve"> </v>
      </c>
      <c r="H20" s="9" t="str">
        <f>IF(OR($C20=Tabelle3!$Q$5),"Ja",IF(OR($C20=Tabelle3!$Q$6),"Nein"," "))</f>
        <v xml:space="preserve"> </v>
      </c>
      <c r="I20" s="9" t="str">
        <f>IF(OR($C20=Tabelle3!$Q$5),"Ja",IF(OR($C20=Tabelle3!$Q$6),"Nein"," "))</f>
        <v xml:space="preserve"> </v>
      </c>
      <c r="J20" s="9"/>
      <c r="K20" s="4"/>
      <c r="L20" s="4"/>
      <c r="M20" s="12" t="str">
        <f>IF(OR(C20=""),"",IF(OR($C20=Tabelle3!$Q4),0,IF(OR($C20=Tabelle3!$Q5),1,IF(OR($C20=Tabelle3!$Q6),0," "))))</f>
        <v/>
      </c>
      <c r="N20" s="4"/>
      <c r="O20" s="4"/>
      <c r="P20" s="4"/>
      <c r="Q20" s="4"/>
      <c r="R20" s="4"/>
      <c r="S20" s="4"/>
      <c r="T20" s="4"/>
      <c r="U20" s="4"/>
      <c r="V20" s="4"/>
      <c r="W20" s="4"/>
      <c r="X20" s="2"/>
      <c r="Y20" s="2"/>
      <c r="Z20" s="2"/>
      <c r="AA20" s="2"/>
      <c r="AB20" s="2"/>
      <c r="AC20" s="2"/>
      <c r="AD20" s="2"/>
      <c r="AE20" s="2"/>
      <c r="AF20" s="2"/>
      <c r="AG20" s="2"/>
      <c r="AH20" s="2"/>
      <c r="AI20" s="2"/>
      <c r="AJ20" s="2"/>
      <c r="AK20" s="2"/>
    </row>
    <row r="21" spans="1:37" ht="45.75" customHeight="1" thickBot="1" x14ac:dyDescent="0.35">
      <c r="A21" s="65" t="str">
        <f>Tabelle3!F32</f>
        <v>ÜBERGREIFENDE EBENE
(FEUERWEHR TRANSPONDER)</v>
      </c>
      <c r="B21" s="18" t="s">
        <v>51</v>
      </c>
      <c r="C21" s="55"/>
      <c r="D21" s="8">
        <f>IF(OR(C21=Tabelle3!J4),1,IF(OR(C21=Tabelle3!J5,),0,100))</f>
        <v>100</v>
      </c>
      <c r="E21" s="4"/>
      <c r="F21" s="4"/>
      <c r="G21" s="4"/>
      <c r="H21" s="4"/>
      <c r="I21" s="4"/>
      <c r="J21" s="4"/>
      <c r="K21" s="4"/>
      <c r="L21" s="4"/>
      <c r="M21" s="4" t="str">
        <f>IF(OR(C21=""),"",IF(OR(C21=Tabelle3!J5,),0,IF(OR(C21=Tabelle3!J4,),1,IF(OR(C21=Tabelle3!J3),""))))</f>
        <v/>
      </c>
      <c r="N21" s="4"/>
      <c r="O21" s="4"/>
      <c r="P21" s="4"/>
      <c r="Q21" s="4"/>
      <c r="R21" s="4"/>
      <c r="S21" s="4"/>
      <c r="T21" s="4"/>
      <c r="U21" s="4"/>
      <c r="V21" s="4"/>
      <c r="W21" s="4"/>
      <c r="X21" s="2"/>
      <c r="Y21" s="2"/>
      <c r="Z21" s="2"/>
      <c r="AA21" s="2"/>
      <c r="AB21" s="2"/>
      <c r="AC21" s="2"/>
      <c r="AD21" s="2"/>
      <c r="AE21" s="2"/>
      <c r="AF21" s="2"/>
      <c r="AG21" s="2"/>
      <c r="AH21" s="2"/>
      <c r="AI21" s="2"/>
      <c r="AJ21" s="2"/>
      <c r="AK21" s="2"/>
    </row>
    <row r="22" spans="1:37" ht="36.75" customHeight="1" thickBot="1" x14ac:dyDescent="0.35">
      <c r="A22" s="66" t="str">
        <f>Tabelle3!F33</f>
        <v>MOBILE PROGRAMMIERUNG</v>
      </c>
      <c r="B22" s="6"/>
      <c r="C22" s="55"/>
      <c r="D22" s="8">
        <f>IF(OR(C22=Tabelle3!I5,C22=Tabelle3!I6,C22=Tabelle3!I7),1,IF(OR(C22=Tabelle3!I4,),0,100))</f>
        <v>100</v>
      </c>
      <c r="E22" s="9"/>
      <c r="F22" s="10"/>
      <c r="G22" s="9"/>
      <c r="H22" s="9"/>
      <c r="I22" s="9"/>
      <c r="J22" s="4"/>
      <c r="K22" s="4"/>
      <c r="L22" s="4"/>
      <c r="M22" s="12" t="str">
        <f>IF($C22="","",IF(OR($C22=Tabelle3!$I4),0,IF(OR($C22=Tabelle3!$I5),5,IF(OR($C22=Tabelle3!$I6,$C22=Tabelle3!I7),1,""))))</f>
        <v/>
      </c>
      <c r="N22" s="4"/>
      <c r="O22" s="4"/>
      <c r="P22" s="4"/>
      <c r="Q22" s="4"/>
      <c r="R22" s="4"/>
      <c r="S22" s="4"/>
      <c r="T22" s="4"/>
      <c r="U22" s="4"/>
      <c r="V22" s="4"/>
      <c r="W22" s="4"/>
      <c r="X22" s="2"/>
      <c r="Y22" s="2"/>
      <c r="Z22" s="2"/>
      <c r="AA22" s="2"/>
      <c r="AB22" s="2"/>
      <c r="AC22" s="2"/>
      <c r="AD22" s="2"/>
      <c r="AE22" s="2"/>
      <c r="AF22" s="2"/>
      <c r="AG22" s="2"/>
      <c r="AH22" s="2"/>
      <c r="AI22" s="2"/>
      <c r="AJ22" s="2"/>
      <c r="AK22" s="2"/>
    </row>
    <row r="23" spans="1:37" ht="14.45" x14ac:dyDescent="0.3">
      <c r="A23" s="4"/>
      <c r="B23" s="4"/>
      <c r="C23" s="4"/>
      <c r="D23" s="4"/>
      <c r="E23" s="4"/>
      <c r="F23" s="4"/>
      <c r="G23" s="4"/>
      <c r="H23" s="4"/>
      <c r="I23" s="4"/>
      <c r="J23" s="4"/>
      <c r="K23" s="4"/>
      <c r="L23" s="4"/>
      <c r="M23" s="4"/>
      <c r="N23" s="4"/>
      <c r="O23" s="4"/>
      <c r="P23" s="4"/>
      <c r="Q23" s="4"/>
      <c r="R23" s="4"/>
      <c r="S23" s="4"/>
      <c r="T23" s="4"/>
      <c r="U23" s="4"/>
      <c r="V23" s="4"/>
      <c r="W23" s="4"/>
      <c r="X23" s="2"/>
      <c r="Y23" s="2"/>
      <c r="Z23" s="2"/>
      <c r="AA23" s="2"/>
      <c r="AB23" s="2"/>
      <c r="AC23" s="2"/>
      <c r="AD23" s="2"/>
      <c r="AE23" s="2"/>
      <c r="AF23" s="2"/>
      <c r="AG23" s="2"/>
      <c r="AH23" s="2"/>
      <c r="AI23" s="2"/>
      <c r="AJ23" s="2"/>
      <c r="AK23" s="2"/>
    </row>
    <row r="24" spans="1:37" x14ac:dyDescent="0.25">
      <c r="A24" s="4"/>
      <c r="B24" s="4"/>
      <c r="C24" s="4"/>
      <c r="D24" s="4"/>
      <c r="E24" s="4"/>
      <c r="F24" s="4"/>
      <c r="G24" s="4"/>
      <c r="H24" s="4"/>
      <c r="I24" s="4"/>
      <c r="J24" s="4"/>
      <c r="K24" s="4"/>
      <c r="L24" s="4"/>
      <c r="M24" s="4"/>
      <c r="N24" s="4"/>
      <c r="O24" s="4"/>
      <c r="P24" s="4"/>
      <c r="Q24" s="4"/>
      <c r="R24" s="4"/>
      <c r="S24" s="4"/>
      <c r="T24" s="4"/>
      <c r="U24" s="4"/>
      <c r="V24" s="4"/>
      <c r="W24" s="4"/>
      <c r="X24" s="2"/>
      <c r="Y24" s="2"/>
      <c r="Z24" s="2"/>
      <c r="AA24" s="2"/>
      <c r="AB24" s="2"/>
      <c r="AC24" s="2"/>
      <c r="AD24" s="2"/>
      <c r="AE24" s="2"/>
      <c r="AF24" s="2"/>
      <c r="AG24" s="2"/>
      <c r="AH24" s="2"/>
      <c r="AI24" s="2"/>
      <c r="AJ24" s="2"/>
      <c r="AK24" s="2"/>
    </row>
    <row r="25" spans="1:37" ht="33.75" hidden="1" customHeight="1" x14ac:dyDescent="0.25">
      <c r="A25" s="4"/>
      <c r="B25" s="4"/>
      <c r="C25" s="4"/>
      <c r="D25" s="4"/>
      <c r="E25" s="4"/>
      <c r="F25" s="4"/>
      <c r="G25" s="4"/>
      <c r="H25" s="4"/>
      <c r="I25" s="4"/>
      <c r="J25" s="4"/>
      <c r="K25" s="4"/>
      <c r="L25" s="4"/>
      <c r="M25" s="4"/>
      <c r="N25" s="4"/>
      <c r="O25" s="4"/>
      <c r="P25" s="4"/>
      <c r="Q25" s="4"/>
      <c r="R25" s="4"/>
      <c r="S25" s="4"/>
      <c r="T25" s="4"/>
      <c r="U25" s="4"/>
      <c r="V25" s="4"/>
      <c r="W25" s="4"/>
      <c r="X25" s="2"/>
      <c r="Y25" s="2"/>
      <c r="Z25" s="2"/>
      <c r="AA25" s="2"/>
      <c r="AB25" s="2"/>
      <c r="AC25" s="2"/>
      <c r="AD25" s="2"/>
      <c r="AE25" s="2"/>
      <c r="AF25" s="2"/>
      <c r="AG25" s="2"/>
      <c r="AH25" s="2"/>
      <c r="AI25" s="2"/>
      <c r="AJ25" s="2"/>
      <c r="AK25" s="2"/>
    </row>
    <row r="26" spans="1:37" hidden="1" x14ac:dyDescent="0.25">
      <c r="A26" s="4"/>
      <c r="B26" s="4"/>
      <c r="C26" s="4"/>
      <c r="D26" s="4"/>
      <c r="E26" s="4"/>
      <c r="F26" s="4"/>
      <c r="G26" s="4"/>
      <c r="H26" s="4"/>
      <c r="I26" s="4"/>
      <c r="J26" s="4"/>
      <c r="K26" s="4"/>
      <c r="L26" s="4"/>
      <c r="M26" s="4"/>
      <c r="N26" s="4"/>
      <c r="O26" s="4"/>
      <c r="P26" s="4"/>
      <c r="Q26" s="4"/>
      <c r="R26" s="4"/>
      <c r="S26" s="4"/>
      <c r="T26" s="4"/>
      <c r="U26" s="4"/>
      <c r="V26" s="4"/>
      <c r="W26" s="4"/>
      <c r="X26" s="2"/>
      <c r="Y26" s="2"/>
      <c r="Z26" s="2"/>
      <c r="AA26" s="2"/>
      <c r="AB26" s="2"/>
      <c r="AC26" s="2"/>
      <c r="AD26" s="2"/>
      <c r="AE26" s="2"/>
      <c r="AF26" s="2"/>
      <c r="AG26" s="2"/>
      <c r="AH26" s="2"/>
      <c r="AI26" s="2"/>
      <c r="AJ26" s="2"/>
      <c r="AK26" s="2"/>
    </row>
    <row r="27" spans="1:37" hidden="1" x14ac:dyDescent="0.25">
      <c r="A27" s="4"/>
      <c r="B27" s="4"/>
      <c r="C27" s="4"/>
      <c r="D27" s="4"/>
      <c r="E27" s="4"/>
      <c r="F27" s="4"/>
      <c r="G27" s="4"/>
      <c r="H27" s="4"/>
      <c r="I27" s="4"/>
      <c r="J27" s="4"/>
      <c r="K27" s="4"/>
      <c r="L27" s="4"/>
      <c r="M27" s="4"/>
      <c r="N27" s="4"/>
      <c r="O27" s="4"/>
      <c r="P27" s="4"/>
      <c r="Q27" s="4"/>
      <c r="R27" s="4"/>
      <c r="S27" s="4"/>
      <c r="T27" s="4"/>
      <c r="U27" s="4"/>
      <c r="V27" s="4"/>
      <c r="W27" s="4"/>
      <c r="X27" s="2"/>
      <c r="Y27" s="2"/>
      <c r="Z27" s="2"/>
      <c r="AA27" s="2"/>
      <c r="AB27" s="2"/>
      <c r="AC27" s="2"/>
      <c r="AD27" s="2"/>
      <c r="AE27" s="2"/>
      <c r="AF27" s="2"/>
      <c r="AG27" s="2"/>
      <c r="AH27" s="2"/>
      <c r="AI27" s="2"/>
      <c r="AJ27" s="2"/>
      <c r="AK27" s="2"/>
    </row>
    <row r="28" spans="1:37" hidden="1" x14ac:dyDescent="0.25">
      <c r="A28" s="4"/>
      <c r="B28" s="4"/>
      <c r="C28" s="4"/>
      <c r="D28" s="4"/>
      <c r="E28" s="4"/>
      <c r="F28" s="4"/>
      <c r="G28" s="4"/>
      <c r="H28" s="4"/>
      <c r="I28" s="4"/>
      <c r="J28" s="4"/>
      <c r="K28" s="4"/>
      <c r="L28" s="4"/>
      <c r="M28" s="4"/>
      <c r="N28" s="4"/>
      <c r="O28" s="4"/>
      <c r="P28" s="4"/>
      <c r="Q28" s="4"/>
      <c r="R28" s="4"/>
      <c r="S28" s="4"/>
      <c r="T28" s="4"/>
      <c r="U28" s="4"/>
      <c r="V28" s="4"/>
      <c r="W28" s="4"/>
      <c r="X28" s="2"/>
      <c r="Y28" s="2"/>
      <c r="Z28" s="2"/>
      <c r="AA28" s="2"/>
      <c r="AB28" s="2"/>
      <c r="AC28" s="2"/>
      <c r="AD28" s="2"/>
      <c r="AE28" s="2"/>
      <c r="AF28" s="2"/>
      <c r="AG28" s="2"/>
      <c r="AH28" s="2"/>
      <c r="AI28" s="2"/>
      <c r="AJ28" s="2"/>
      <c r="AK28" s="2"/>
    </row>
    <row r="29" spans="1:37" hidden="1" x14ac:dyDescent="0.25">
      <c r="A29" s="4"/>
      <c r="B29" s="4"/>
      <c r="C29" s="4"/>
      <c r="D29" s="4"/>
      <c r="E29" s="4"/>
      <c r="F29" s="4"/>
      <c r="G29" s="4"/>
      <c r="H29" s="4"/>
      <c r="I29" s="4"/>
      <c r="J29" s="4"/>
      <c r="K29" s="4"/>
      <c r="L29" s="4"/>
      <c r="M29" s="4"/>
      <c r="N29" s="4"/>
      <c r="O29" s="4"/>
      <c r="P29" s="4"/>
      <c r="Q29" s="4"/>
      <c r="R29" s="4"/>
      <c r="S29" s="4"/>
      <c r="T29" s="4"/>
      <c r="U29" s="4"/>
      <c r="V29" s="4"/>
      <c r="W29" s="4"/>
      <c r="X29" s="2"/>
      <c r="Y29" s="2"/>
      <c r="Z29" s="2"/>
      <c r="AA29" s="2"/>
      <c r="AB29" s="2"/>
      <c r="AC29" s="2"/>
      <c r="AD29" s="2"/>
      <c r="AE29" s="2"/>
      <c r="AF29" s="2"/>
      <c r="AG29" s="2"/>
      <c r="AH29" s="2"/>
      <c r="AI29" s="2"/>
      <c r="AJ29" s="2"/>
      <c r="AK29" s="2"/>
    </row>
    <row r="30" spans="1:37" hidden="1" x14ac:dyDescent="0.25">
      <c r="A30" s="4"/>
      <c r="B30" s="4"/>
      <c r="C30" s="4"/>
      <c r="D30" s="4"/>
      <c r="E30" s="4"/>
      <c r="F30" s="4"/>
      <c r="G30" s="4"/>
      <c r="H30" s="4"/>
      <c r="I30" s="4"/>
      <c r="J30" s="4"/>
      <c r="K30" s="4"/>
      <c r="L30" s="4"/>
      <c r="M30" s="4"/>
      <c r="N30" s="4"/>
      <c r="O30" s="4"/>
      <c r="P30" s="4"/>
      <c r="Q30" s="4"/>
      <c r="R30" s="4"/>
      <c r="S30" s="4"/>
      <c r="T30" s="4"/>
      <c r="U30" s="4"/>
      <c r="V30" s="4"/>
      <c r="W30" s="4"/>
      <c r="X30" s="2"/>
      <c r="Y30" s="2"/>
      <c r="Z30" s="2"/>
      <c r="AA30" s="2"/>
      <c r="AB30" s="2"/>
      <c r="AC30" s="2"/>
      <c r="AD30" s="2"/>
      <c r="AE30" s="2"/>
      <c r="AF30" s="2"/>
      <c r="AG30" s="2"/>
      <c r="AH30" s="2"/>
      <c r="AI30" s="2"/>
      <c r="AJ30" s="2"/>
      <c r="AK30" s="2"/>
    </row>
    <row r="31" spans="1:37" hidden="1" x14ac:dyDescent="0.25">
      <c r="A31" s="4"/>
      <c r="B31" s="4"/>
      <c r="C31" s="4"/>
      <c r="D31" s="4"/>
      <c r="E31" s="4"/>
      <c r="F31" s="4"/>
      <c r="G31" s="4"/>
      <c r="H31" s="4"/>
      <c r="I31" s="4"/>
      <c r="J31" s="4"/>
      <c r="K31" s="4"/>
      <c r="L31" s="4"/>
      <c r="M31" s="4"/>
      <c r="N31" s="4"/>
      <c r="O31" s="4"/>
      <c r="P31" s="4"/>
      <c r="Q31" s="4"/>
      <c r="R31" s="4"/>
      <c r="S31" s="4"/>
      <c r="T31" s="4"/>
      <c r="U31" s="4"/>
      <c r="V31" s="4"/>
      <c r="W31" s="4"/>
      <c r="X31" s="2"/>
      <c r="Y31" s="2"/>
      <c r="Z31" s="2"/>
      <c r="AA31" s="2"/>
      <c r="AB31" s="2"/>
      <c r="AC31" s="2"/>
      <c r="AD31" s="2"/>
      <c r="AE31" s="2"/>
      <c r="AF31" s="2"/>
      <c r="AG31" s="2"/>
      <c r="AH31" s="2"/>
      <c r="AI31" s="2"/>
      <c r="AJ31" s="2"/>
      <c r="AK31" s="2"/>
    </row>
    <row r="32" spans="1:37" hidden="1" x14ac:dyDescent="0.25">
      <c r="A32" s="4"/>
      <c r="B32" s="4"/>
      <c r="C32" s="4"/>
      <c r="D32" s="4"/>
      <c r="E32" s="4"/>
      <c r="F32" s="4"/>
      <c r="G32" s="4"/>
      <c r="H32" s="4"/>
      <c r="I32" s="4"/>
      <c r="J32" s="4"/>
      <c r="K32" s="4"/>
      <c r="L32" s="4"/>
      <c r="M32" s="4"/>
      <c r="N32" s="4"/>
      <c r="O32" s="4"/>
      <c r="P32" s="4"/>
      <c r="Q32" s="4"/>
      <c r="R32" s="4"/>
      <c r="S32" s="4"/>
      <c r="T32" s="4"/>
      <c r="U32" s="4"/>
      <c r="V32" s="4"/>
      <c r="W32" s="4"/>
      <c r="X32" s="2"/>
      <c r="Y32" s="2"/>
      <c r="Z32" s="2"/>
      <c r="AA32" s="2"/>
      <c r="AB32" s="2"/>
      <c r="AC32" s="2"/>
      <c r="AD32" s="2"/>
      <c r="AE32" s="2"/>
      <c r="AF32" s="2"/>
      <c r="AG32" s="2"/>
      <c r="AH32" s="2"/>
      <c r="AI32" s="2"/>
      <c r="AJ32" s="2"/>
      <c r="AK32" s="2"/>
    </row>
    <row r="33" spans="1:37" hidden="1" x14ac:dyDescent="0.25">
      <c r="A33" s="4"/>
      <c r="B33" s="4"/>
      <c r="C33" s="4"/>
      <c r="D33" s="4"/>
      <c r="E33" s="4"/>
      <c r="F33" s="4"/>
      <c r="G33" s="4"/>
      <c r="H33" s="4"/>
      <c r="I33" s="4"/>
      <c r="J33" s="4"/>
      <c r="K33" s="4"/>
      <c r="L33" s="4"/>
      <c r="M33" s="4"/>
      <c r="N33" s="4"/>
      <c r="O33" s="4"/>
      <c r="P33" s="4"/>
      <c r="Q33" s="4"/>
      <c r="R33" s="4"/>
      <c r="S33" s="4"/>
      <c r="T33" s="4"/>
      <c r="U33" s="4"/>
      <c r="V33" s="4"/>
      <c r="W33" s="4"/>
      <c r="X33" s="2"/>
      <c r="Y33" s="2"/>
      <c r="Z33" s="2"/>
      <c r="AA33" s="2"/>
      <c r="AB33" s="2"/>
      <c r="AC33" s="2"/>
      <c r="AD33" s="2"/>
      <c r="AE33" s="2"/>
      <c r="AF33" s="2"/>
      <c r="AG33" s="2"/>
      <c r="AH33" s="2"/>
      <c r="AI33" s="2"/>
      <c r="AJ33" s="2"/>
      <c r="AK33" s="2"/>
    </row>
    <row r="34" spans="1:37" hidden="1" x14ac:dyDescent="0.25">
      <c r="A34" s="4"/>
      <c r="B34" s="4"/>
      <c r="C34" s="4"/>
      <c r="D34" s="4"/>
      <c r="E34" s="4"/>
      <c r="F34" s="4"/>
      <c r="G34" s="4"/>
      <c r="H34" s="4"/>
      <c r="I34" s="4"/>
      <c r="J34" s="4"/>
      <c r="K34" s="4"/>
      <c r="L34" s="4"/>
      <c r="M34" s="4"/>
      <c r="N34" s="4"/>
      <c r="O34" s="4"/>
      <c r="P34" s="4"/>
      <c r="Q34" s="4"/>
      <c r="R34" s="4"/>
      <c r="S34" s="4"/>
      <c r="T34" s="4"/>
      <c r="U34" s="4"/>
      <c r="V34" s="4"/>
      <c r="W34" s="4"/>
      <c r="X34" s="2"/>
      <c r="Y34" s="2"/>
      <c r="Z34" s="2"/>
      <c r="AA34" s="2"/>
      <c r="AB34" s="2"/>
      <c r="AC34" s="2"/>
      <c r="AD34" s="2"/>
      <c r="AE34" s="2"/>
      <c r="AF34" s="2"/>
      <c r="AG34" s="2"/>
      <c r="AH34" s="2"/>
      <c r="AI34" s="2"/>
      <c r="AJ34" s="2"/>
      <c r="AK34" s="2"/>
    </row>
    <row r="35" spans="1:37" x14ac:dyDescent="0.25">
      <c r="A35" s="4"/>
      <c r="B35" s="4"/>
      <c r="C35" s="4"/>
      <c r="D35" s="4"/>
      <c r="E35" s="4"/>
      <c r="F35" s="4"/>
      <c r="G35" s="4"/>
      <c r="H35" s="4"/>
      <c r="I35" s="4"/>
      <c r="J35" s="4"/>
      <c r="K35" s="4"/>
      <c r="L35" s="4"/>
      <c r="M35" s="4"/>
      <c r="N35" s="4"/>
      <c r="O35" s="4"/>
      <c r="P35" s="4"/>
      <c r="Q35" s="4"/>
      <c r="R35" s="4"/>
      <c r="S35" s="4"/>
      <c r="T35" s="4"/>
      <c r="U35" s="4"/>
      <c r="V35" s="4"/>
      <c r="W35" s="4"/>
      <c r="X35" s="2"/>
      <c r="Y35" s="2"/>
      <c r="Z35" s="2"/>
      <c r="AA35" s="2"/>
      <c r="AB35" s="2"/>
      <c r="AC35" s="2"/>
      <c r="AD35" s="2"/>
      <c r="AE35" s="2"/>
      <c r="AF35" s="2"/>
      <c r="AG35" s="2"/>
      <c r="AH35" s="2"/>
      <c r="AI35" s="2"/>
      <c r="AJ35" s="2"/>
      <c r="AK35" s="2"/>
    </row>
    <row r="36" spans="1:37" x14ac:dyDescent="0.25">
      <c r="A36" s="4"/>
      <c r="B36" s="4"/>
      <c r="C36" s="4"/>
      <c r="D36" s="4"/>
      <c r="E36" s="4"/>
      <c r="F36" s="4"/>
      <c r="G36" s="4"/>
      <c r="H36" s="4"/>
      <c r="I36" s="4"/>
      <c r="J36" s="4"/>
      <c r="K36" s="4"/>
      <c r="L36" s="4"/>
      <c r="M36" s="4" t="s">
        <v>35</v>
      </c>
      <c r="N36" s="4"/>
      <c r="O36" s="4"/>
      <c r="P36" s="4"/>
      <c r="Q36" s="4"/>
      <c r="R36" s="4"/>
      <c r="S36" s="4"/>
      <c r="T36" s="4"/>
      <c r="U36" s="4"/>
      <c r="V36" s="4"/>
      <c r="W36" s="4"/>
      <c r="X36" s="2"/>
      <c r="Y36" s="2"/>
      <c r="Z36" s="2"/>
      <c r="AA36" s="2"/>
      <c r="AB36" s="2"/>
      <c r="AC36" s="2"/>
      <c r="AD36" s="2"/>
      <c r="AE36" s="2"/>
      <c r="AF36" s="2"/>
      <c r="AG36" s="2"/>
      <c r="AH36" s="2"/>
      <c r="AI36" s="2"/>
      <c r="AJ36" s="2"/>
      <c r="AK36" s="2"/>
    </row>
    <row r="37" spans="1:37" ht="15.75" thickBot="1" x14ac:dyDescent="0.3">
      <c r="A37" s="69" t="str">
        <f>Tabelle3!F35</f>
        <v>Ergebnis:</v>
      </c>
      <c r="B37" s="70" t="str">
        <f>Tabelle3!G35</f>
        <v>Kommentar:</v>
      </c>
      <c r="C37" s="15"/>
      <c r="D37" s="15"/>
      <c r="E37" s="15"/>
      <c r="F37" s="15"/>
      <c r="G37" s="15"/>
      <c r="H37" s="15"/>
      <c r="I37" s="15"/>
      <c r="J37" s="15"/>
      <c r="K37" s="15"/>
      <c r="L37" s="15">
        <f>IF(M14="",1500,M14)</f>
        <v>1500</v>
      </c>
      <c r="M37" s="16">
        <f>SUM(M14:M29)</f>
        <v>0</v>
      </c>
      <c r="N37" s="15"/>
      <c r="O37" s="15"/>
      <c r="P37" s="15"/>
      <c r="Q37" s="15"/>
      <c r="R37" s="4"/>
      <c r="S37" s="4"/>
      <c r="T37" s="4"/>
      <c r="U37" s="4"/>
      <c r="V37" s="4"/>
      <c r="W37" s="4"/>
      <c r="X37" s="2"/>
      <c r="Y37" s="2"/>
      <c r="Z37" s="2"/>
      <c r="AA37" s="2"/>
      <c r="AB37" s="2"/>
      <c r="AC37" s="2"/>
      <c r="AD37" s="2"/>
      <c r="AE37" s="2"/>
      <c r="AF37" s="2"/>
      <c r="AG37" s="2"/>
      <c r="AH37" s="2"/>
      <c r="AI37" s="2"/>
      <c r="AJ37" s="2"/>
      <c r="AK37" s="2"/>
    </row>
    <row r="38" spans="1:37" ht="32.25" customHeight="1" thickBot="1" x14ac:dyDescent="0.5">
      <c r="A38" s="17">
        <f>$L$37</f>
        <v>1500</v>
      </c>
      <c r="B38" s="100" t="str">
        <f>IF(OR($C$14="",$C$15="",$C$16="",$C$17="",$C$18="",$C$21="",$C$22=""),Tabelle3!G46,IF(OR($C$14=Tabelle3!N3,$C$15=Tabelle3!L3,$C$16=Tabelle3!M3,$C$17=Tabelle3!O3,$C$18=Tabelle3!P3,$C$21=Tabelle3!J3,$C$22=Tabelle3!I3),Tabelle3!G46,IF(AND($C$18=Tabelle3!P4,$C20=""),Tabelle3!G46,IF(AND($C18=Tabelle3!P4,$C20=Tabelle3!Q4),Tabelle3!G46,IF(OR($M$37=0),Tabelle3!G47,IF(AND($M$37&gt;=1,$M$37&lt;100),Tabelle3!G48,IF(OR($M$37&gt;=100),Tabelle3!G49,"")))))))</f>
        <v>Angaben unvollständig. Bitte wählen Sie alle Auswahl Felder aus</v>
      </c>
      <c r="C38" s="101"/>
      <c r="D38" s="101"/>
      <c r="E38" s="101"/>
      <c r="F38" s="101"/>
      <c r="G38" s="101"/>
      <c r="H38" s="101"/>
      <c r="I38" s="101"/>
      <c r="J38" s="101"/>
      <c r="K38" s="101"/>
      <c r="L38" s="101"/>
      <c r="M38" s="101"/>
      <c r="N38" s="101"/>
      <c r="O38" s="101"/>
      <c r="P38" s="101"/>
      <c r="Q38" s="102"/>
      <c r="R38" s="4"/>
      <c r="S38" s="4"/>
      <c r="T38" s="4"/>
      <c r="U38" s="4"/>
      <c r="V38" s="4"/>
      <c r="W38" s="4"/>
      <c r="X38" s="2"/>
      <c r="Y38" s="2"/>
      <c r="Z38" s="2"/>
      <c r="AA38" s="2"/>
      <c r="AB38" s="2"/>
      <c r="AC38" s="2"/>
      <c r="AD38" s="2"/>
      <c r="AE38" s="2"/>
      <c r="AF38" s="2"/>
      <c r="AG38" s="2"/>
      <c r="AH38" s="2"/>
      <c r="AI38" s="2"/>
      <c r="AJ38" s="2"/>
      <c r="AK38" s="2"/>
    </row>
    <row r="39" spans="1:37" ht="21" customHeight="1" x14ac:dyDescent="0.25">
      <c r="A39" s="71" t="str">
        <f>Tabelle3!F37</f>
        <v>zu beachten:</v>
      </c>
      <c r="B39" s="103" t="str">
        <f>IF($M$14=1,Tabelle3!G50,"")</f>
        <v/>
      </c>
      <c r="C39" s="104"/>
      <c r="D39" s="104"/>
      <c r="E39" s="104"/>
      <c r="F39" s="104"/>
      <c r="G39" s="104"/>
      <c r="H39" s="104"/>
      <c r="I39" s="104"/>
      <c r="J39" s="104"/>
      <c r="K39" s="104"/>
      <c r="L39" s="104"/>
      <c r="M39" s="104"/>
      <c r="N39" s="104"/>
      <c r="O39" s="104"/>
      <c r="P39" s="104"/>
      <c r="Q39" s="105"/>
      <c r="R39" s="4"/>
      <c r="S39" s="4"/>
      <c r="T39" s="4"/>
      <c r="U39" s="4"/>
      <c r="V39" s="4"/>
      <c r="W39" s="4"/>
      <c r="X39" s="2"/>
      <c r="Y39" s="2"/>
      <c r="Z39" s="2"/>
      <c r="AA39" s="2"/>
      <c r="AB39" s="2"/>
      <c r="AC39" s="2"/>
      <c r="AD39" s="2"/>
      <c r="AE39" s="2"/>
      <c r="AF39" s="2"/>
      <c r="AG39" s="2"/>
      <c r="AH39" s="2"/>
      <c r="AI39" s="2"/>
      <c r="AJ39" s="2"/>
      <c r="AK39" s="2"/>
    </row>
    <row r="40" spans="1:37" x14ac:dyDescent="0.25">
      <c r="A40" s="72"/>
      <c r="B40" s="106" t="str">
        <f>IF(OR($M$15=1),Tabelle3!G51,IF(OR($M$15=100),Tabelle3!G52,""))</f>
        <v/>
      </c>
      <c r="C40" s="107"/>
      <c r="D40" s="107"/>
      <c r="E40" s="107"/>
      <c r="F40" s="107"/>
      <c r="G40" s="107"/>
      <c r="H40" s="107"/>
      <c r="I40" s="107"/>
      <c r="J40" s="107"/>
      <c r="K40" s="107"/>
      <c r="L40" s="107"/>
      <c r="M40" s="107"/>
      <c r="N40" s="107"/>
      <c r="O40" s="107"/>
      <c r="P40" s="107"/>
      <c r="Q40" s="108"/>
      <c r="R40" s="4"/>
      <c r="S40" s="4"/>
      <c r="T40" s="4"/>
      <c r="U40" s="4"/>
      <c r="V40" s="4"/>
      <c r="W40" s="4"/>
      <c r="X40" s="2"/>
      <c r="Y40" s="2"/>
      <c r="Z40" s="2"/>
      <c r="AA40" s="2"/>
      <c r="AB40" s="2"/>
      <c r="AC40" s="2"/>
      <c r="AD40" s="2"/>
      <c r="AE40" s="2"/>
      <c r="AF40" s="2"/>
      <c r="AG40" s="2"/>
      <c r="AH40" s="2"/>
      <c r="AI40" s="2"/>
      <c r="AJ40" s="2"/>
      <c r="AK40" s="2"/>
    </row>
    <row r="41" spans="1:37" x14ac:dyDescent="0.25">
      <c r="A41" s="72"/>
      <c r="B41" s="106" t="str">
        <f>IF($M$16=1,Tabelle3!G54,"")</f>
        <v/>
      </c>
      <c r="C41" s="107"/>
      <c r="D41" s="107"/>
      <c r="E41" s="107"/>
      <c r="F41" s="107"/>
      <c r="G41" s="107"/>
      <c r="H41" s="107"/>
      <c r="I41" s="107"/>
      <c r="J41" s="107"/>
      <c r="K41" s="107"/>
      <c r="L41" s="107"/>
      <c r="M41" s="107"/>
      <c r="N41" s="107"/>
      <c r="O41" s="107"/>
      <c r="P41" s="107"/>
      <c r="Q41" s="108"/>
      <c r="R41" s="4"/>
      <c r="S41" s="4"/>
      <c r="T41" s="4"/>
      <c r="U41" s="4"/>
      <c r="V41" s="4"/>
      <c r="W41" s="4"/>
      <c r="X41" s="2"/>
      <c r="Y41" s="2"/>
      <c r="Z41" s="2"/>
      <c r="AA41" s="2"/>
      <c r="AB41" s="2"/>
      <c r="AC41" s="2"/>
      <c r="AD41" s="2"/>
      <c r="AE41" s="2"/>
      <c r="AF41" s="2"/>
      <c r="AG41" s="2"/>
      <c r="AH41" s="2"/>
      <c r="AI41" s="2"/>
      <c r="AJ41" s="2"/>
      <c r="AK41" s="2"/>
    </row>
    <row r="42" spans="1:37" ht="36.75" customHeight="1" x14ac:dyDescent="0.25">
      <c r="A42" s="72"/>
      <c r="B42" s="96" t="str">
        <f>IF($M$17=1,Tabelle3!G56,"")</f>
        <v/>
      </c>
      <c r="C42" s="97"/>
      <c r="D42" s="97"/>
      <c r="E42" s="97"/>
      <c r="F42" s="97"/>
      <c r="G42" s="97"/>
      <c r="H42" s="97"/>
      <c r="I42" s="97"/>
      <c r="J42" s="97"/>
      <c r="K42" s="97"/>
      <c r="L42" s="97"/>
      <c r="M42" s="97"/>
      <c r="N42" s="97"/>
      <c r="O42" s="97"/>
      <c r="P42" s="97"/>
      <c r="Q42" s="98"/>
      <c r="R42" s="4"/>
      <c r="S42" s="4"/>
      <c r="T42" s="4"/>
      <c r="U42" s="4"/>
      <c r="V42" s="4"/>
      <c r="W42" s="4"/>
      <c r="X42" s="2"/>
      <c r="Y42" s="2"/>
      <c r="Z42" s="2"/>
      <c r="AA42" s="2"/>
      <c r="AB42" s="2"/>
      <c r="AC42" s="2"/>
      <c r="AD42" s="2"/>
      <c r="AE42" s="2"/>
      <c r="AF42" s="2"/>
      <c r="AG42" s="2"/>
      <c r="AH42" s="2"/>
      <c r="AI42" s="2"/>
      <c r="AJ42" s="2"/>
      <c r="AK42" s="2"/>
    </row>
    <row r="43" spans="1:37" ht="36.75" customHeight="1" x14ac:dyDescent="0.25">
      <c r="A43" s="72"/>
      <c r="B43" s="96" t="str">
        <f>IF(OR($M$20=1),Tabelle3!G58,"")</f>
        <v/>
      </c>
      <c r="C43" s="97"/>
      <c r="D43" s="97"/>
      <c r="E43" s="97"/>
      <c r="F43" s="97"/>
      <c r="G43" s="97"/>
      <c r="H43" s="97"/>
      <c r="I43" s="97"/>
      <c r="J43" s="97"/>
      <c r="K43" s="97"/>
      <c r="L43" s="97"/>
      <c r="M43" s="97"/>
      <c r="N43" s="97"/>
      <c r="O43" s="97"/>
      <c r="P43" s="97"/>
      <c r="Q43" s="98"/>
      <c r="R43" s="4"/>
      <c r="S43" s="4"/>
      <c r="T43" s="4"/>
      <c r="U43" s="4"/>
      <c r="V43" s="4"/>
      <c r="W43" s="4"/>
      <c r="X43" s="2"/>
      <c r="Y43" s="2"/>
      <c r="Z43" s="2"/>
      <c r="AA43" s="2"/>
      <c r="AB43" s="2"/>
      <c r="AC43" s="2"/>
      <c r="AD43" s="2"/>
      <c r="AE43" s="2"/>
      <c r="AF43" s="2"/>
      <c r="AG43" s="2"/>
      <c r="AH43" s="2"/>
      <c r="AI43" s="2"/>
      <c r="AJ43" s="2"/>
      <c r="AK43" s="2"/>
    </row>
    <row r="44" spans="1:37" ht="30.75" customHeight="1" x14ac:dyDescent="0.25">
      <c r="A44" s="72"/>
      <c r="B44" s="96" t="str">
        <f>IF($M$21=1,Tabelle3!G60,"")</f>
        <v/>
      </c>
      <c r="C44" s="97"/>
      <c r="D44" s="97"/>
      <c r="E44" s="97"/>
      <c r="F44" s="97"/>
      <c r="G44" s="97"/>
      <c r="H44" s="97"/>
      <c r="I44" s="97"/>
      <c r="J44" s="97"/>
      <c r="K44" s="97"/>
      <c r="L44" s="97"/>
      <c r="M44" s="97"/>
      <c r="N44" s="97"/>
      <c r="O44" s="97"/>
      <c r="P44" s="97"/>
      <c r="Q44" s="98"/>
      <c r="R44" s="4"/>
      <c r="S44" s="4"/>
      <c r="T44" s="4"/>
      <c r="U44" s="4"/>
      <c r="V44" s="4"/>
      <c r="W44" s="4"/>
      <c r="X44" s="2"/>
      <c r="Y44" s="2"/>
      <c r="Z44" s="2"/>
      <c r="AA44" s="2"/>
      <c r="AB44" s="2"/>
      <c r="AC44" s="2"/>
      <c r="AD44" s="2"/>
      <c r="AE44" s="2"/>
      <c r="AF44" s="2"/>
      <c r="AG44" s="2"/>
      <c r="AH44" s="2"/>
      <c r="AI44" s="2"/>
      <c r="AJ44" s="2"/>
      <c r="AK44" s="2"/>
    </row>
    <row r="45" spans="1:37" ht="31.5" customHeight="1" thickBot="1" x14ac:dyDescent="0.3">
      <c r="A45" s="73"/>
      <c r="B45" s="91" t="str">
        <f>IF(OR($M$22=5,),Tabelle3!G62,IF(OR($M$22=1,),Tabelle3!G64,IF(OR($M$22=0),"","")))</f>
        <v/>
      </c>
      <c r="C45" s="92"/>
      <c r="D45" s="92"/>
      <c r="E45" s="92"/>
      <c r="F45" s="92"/>
      <c r="G45" s="92"/>
      <c r="H45" s="92"/>
      <c r="I45" s="92"/>
      <c r="J45" s="92"/>
      <c r="K45" s="92"/>
      <c r="L45" s="92"/>
      <c r="M45" s="92"/>
      <c r="N45" s="92"/>
      <c r="O45" s="92"/>
      <c r="P45" s="92"/>
      <c r="Q45" s="93"/>
      <c r="R45" s="2"/>
      <c r="S45" s="2"/>
      <c r="T45" s="2"/>
      <c r="U45" s="2"/>
      <c r="V45" s="2"/>
      <c r="W45" s="2"/>
      <c r="X45" s="2"/>
      <c r="Y45" s="2"/>
      <c r="Z45" s="2"/>
      <c r="AA45" s="2"/>
      <c r="AB45" s="2"/>
      <c r="AC45" s="2"/>
      <c r="AD45" s="2"/>
      <c r="AE45" s="2"/>
      <c r="AF45" s="2"/>
      <c r="AG45" s="2"/>
      <c r="AH45" s="2"/>
      <c r="AI45" s="2"/>
      <c r="AJ45" s="2"/>
      <c r="AK45" s="2"/>
    </row>
    <row r="46" spans="1:37" ht="15.75" thickBot="1" x14ac:dyDescent="0.3">
      <c r="A46" s="74"/>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25">
      <c r="A47" s="75" t="str">
        <f>Tabelle3!F38</f>
        <v>Notizen:</v>
      </c>
      <c r="B47" s="88"/>
      <c r="C47" s="89"/>
      <c r="D47" s="89"/>
      <c r="E47" s="89"/>
      <c r="F47" s="89"/>
      <c r="G47" s="89"/>
      <c r="H47" s="89"/>
      <c r="I47" s="89"/>
      <c r="J47" s="89"/>
      <c r="K47" s="89"/>
      <c r="L47" s="89"/>
      <c r="M47" s="89"/>
      <c r="N47" s="89"/>
      <c r="O47" s="89"/>
      <c r="P47" s="89"/>
      <c r="Q47" s="90"/>
      <c r="R47" s="2"/>
      <c r="S47" s="2"/>
      <c r="T47" s="2"/>
      <c r="U47" s="2"/>
      <c r="V47" s="2"/>
      <c r="W47" s="2"/>
      <c r="X47" s="2"/>
      <c r="Y47" s="2"/>
      <c r="Z47" s="2"/>
      <c r="AA47" s="2"/>
      <c r="AB47" s="2"/>
      <c r="AC47" s="2"/>
      <c r="AD47" s="2"/>
      <c r="AE47" s="2"/>
      <c r="AF47" s="2"/>
      <c r="AG47" s="2"/>
      <c r="AH47" s="2"/>
      <c r="AI47" s="2"/>
      <c r="AJ47" s="2"/>
      <c r="AK47" s="2"/>
    </row>
    <row r="48" spans="1:37" x14ac:dyDescent="0.25">
      <c r="A48" s="74"/>
      <c r="B48" s="82"/>
      <c r="C48" s="83"/>
      <c r="D48" s="83"/>
      <c r="E48" s="83"/>
      <c r="F48" s="83"/>
      <c r="G48" s="83"/>
      <c r="H48" s="83"/>
      <c r="I48" s="83"/>
      <c r="J48" s="83"/>
      <c r="K48" s="83"/>
      <c r="L48" s="83"/>
      <c r="M48" s="83"/>
      <c r="N48" s="83"/>
      <c r="O48" s="83"/>
      <c r="P48" s="83"/>
      <c r="Q48" s="84"/>
      <c r="R48" s="2"/>
      <c r="S48" s="2"/>
      <c r="T48" s="2"/>
      <c r="U48" s="2"/>
      <c r="V48" s="2"/>
      <c r="W48" s="2"/>
      <c r="X48" s="2"/>
      <c r="Y48" s="2"/>
      <c r="Z48" s="2"/>
      <c r="AA48" s="2"/>
      <c r="AB48" s="2"/>
      <c r="AC48" s="2"/>
      <c r="AD48" s="2"/>
      <c r="AE48" s="2"/>
      <c r="AF48" s="2"/>
      <c r="AG48" s="2"/>
      <c r="AH48" s="2"/>
      <c r="AI48" s="2"/>
      <c r="AJ48" s="2"/>
      <c r="AK48" s="2"/>
    </row>
    <row r="49" spans="1:39" x14ac:dyDescent="0.25">
      <c r="A49" s="2"/>
      <c r="B49" s="82"/>
      <c r="C49" s="83"/>
      <c r="D49" s="83"/>
      <c r="E49" s="83"/>
      <c r="F49" s="83"/>
      <c r="G49" s="83"/>
      <c r="H49" s="83"/>
      <c r="I49" s="83"/>
      <c r="J49" s="83"/>
      <c r="K49" s="83"/>
      <c r="L49" s="83"/>
      <c r="M49" s="83"/>
      <c r="N49" s="83"/>
      <c r="O49" s="83"/>
      <c r="P49" s="83"/>
      <c r="Q49" s="84"/>
      <c r="R49" s="2"/>
      <c r="S49" s="2"/>
      <c r="T49" s="2"/>
      <c r="U49" s="2"/>
      <c r="V49" s="2"/>
      <c r="W49" s="2"/>
      <c r="X49" s="2"/>
      <c r="Y49" s="2"/>
      <c r="Z49" s="2"/>
      <c r="AA49" s="2"/>
      <c r="AB49" s="2"/>
      <c r="AC49" s="2"/>
      <c r="AD49" s="2"/>
      <c r="AE49" s="2"/>
      <c r="AF49" s="2"/>
      <c r="AG49" s="2"/>
      <c r="AH49" s="2"/>
      <c r="AI49" s="2"/>
      <c r="AJ49" s="2"/>
      <c r="AK49" s="2"/>
    </row>
    <row r="50" spans="1:39" x14ac:dyDescent="0.25">
      <c r="A50" s="2"/>
      <c r="B50" s="82"/>
      <c r="C50" s="83"/>
      <c r="D50" s="83"/>
      <c r="E50" s="83"/>
      <c r="F50" s="83"/>
      <c r="G50" s="83"/>
      <c r="H50" s="83"/>
      <c r="I50" s="83"/>
      <c r="J50" s="83"/>
      <c r="K50" s="83"/>
      <c r="L50" s="83"/>
      <c r="M50" s="83"/>
      <c r="N50" s="83"/>
      <c r="O50" s="83"/>
      <c r="P50" s="83"/>
      <c r="Q50" s="84"/>
      <c r="R50" s="2"/>
      <c r="S50" s="2"/>
      <c r="T50" s="2"/>
      <c r="U50" s="2"/>
      <c r="V50" s="2"/>
      <c r="W50" s="2"/>
      <c r="X50" s="2"/>
      <c r="Y50" s="2"/>
      <c r="Z50" s="2"/>
      <c r="AA50" s="2"/>
      <c r="AB50" s="2"/>
      <c r="AC50" s="2"/>
      <c r="AD50" s="2"/>
      <c r="AE50" s="2"/>
      <c r="AF50" s="2"/>
      <c r="AG50" s="2"/>
      <c r="AH50" s="2"/>
      <c r="AI50" s="2"/>
      <c r="AJ50" s="2"/>
      <c r="AK50" s="2"/>
    </row>
    <row r="51" spans="1:39" x14ac:dyDescent="0.25">
      <c r="A51" s="2"/>
      <c r="B51" s="82"/>
      <c r="C51" s="83"/>
      <c r="D51" s="83"/>
      <c r="E51" s="83"/>
      <c r="F51" s="83"/>
      <c r="G51" s="83"/>
      <c r="H51" s="83"/>
      <c r="I51" s="83"/>
      <c r="J51" s="83"/>
      <c r="K51" s="83"/>
      <c r="L51" s="83"/>
      <c r="M51" s="83"/>
      <c r="N51" s="83"/>
      <c r="O51" s="83"/>
      <c r="P51" s="83"/>
      <c r="Q51" s="84"/>
      <c r="R51" s="2"/>
      <c r="S51" s="2"/>
      <c r="T51" s="2"/>
      <c r="U51" s="2"/>
      <c r="V51" s="2"/>
      <c r="W51" s="2"/>
      <c r="X51" s="2"/>
      <c r="Y51" s="2"/>
      <c r="Z51" s="2"/>
      <c r="AA51" s="2"/>
      <c r="AB51" s="2"/>
      <c r="AC51" s="2"/>
      <c r="AD51" s="2"/>
      <c r="AE51" s="2"/>
      <c r="AF51" s="2"/>
      <c r="AG51" s="2"/>
      <c r="AH51" s="2"/>
      <c r="AI51" s="2"/>
      <c r="AJ51" s="2"/>
      <c r="AK51" s="2"/>
    </row>
    <row r="52" spans="1:39" x14ac:dyDescent="0.25">
      <c r="A52" s="2"/>
      <c r="B52" s="82"/>
      <c r="C52" s="83"/>
      <c r="D52" s="83"/>
      <c r="E52" s="83"/>
      <c r="F52" s="83"/>
      <c r="G52" s="83"/>
      <c r="H52" s="83"/>
      <c r="I52" s="83"/>
      <c r="J52" s="83"/>
      <c r="K52" s="83"/>
      <c r="L52" s="83"/>
      <c r="M52" s="83"/>
      <c r="N52" s="83"/>
      <c r="O52" s="83"/>
      <c r="P52" s="83"/>
      <c r="Q52" s="84"/>
      <c r="R52" s="2"/>
      <c r="S52" s="2"/>
      <c r="T52" s="2"/>
      <c r="U52" s="2"/>
      <c r="V52" s="2"/>
      <c r="W52" s="2"/>
      <c r="X52" s="2"/>
      <c r="Y52" s="2"/>
      <c r="Z52" s="2"/>
      <c r="AA52" s="2"/>
      <c r="AB52" s="2"/>
      <c r="AC52" s="2"/>
      <c r="AD52" s="2"/>
      <c r="AE52" s="2"/>
      <c r="AF52" s="2"/>
      <c r="AG52" s="2"/>
      <c r="AH52" s="2"/>
      <c r="AI52" s="2"/>
      <c r="AJ52" s="2"/>
      <c r="AK52" s="2"/>
    </row>
    <row r="53" spans="1:39" x14ac:dyDescent="0.25">
      <c r="A53" s="2"/>
      <c r="B53" s="82"/>
      <c r="C53" s="83"/>
      <c r="D53" s="83"/>
      <c r="E53" s="83"/>
      <c r="F53" s="83"/>
      <c r="G53" s="83"/>
      <c r="H53" s="83"/>
      <c r="I53" s="83"/>
      <c r="J53" s="83"/>
      <c r="K53" s="83"/>
      <c r="L53" s="83"/>
      <c r="M53" s="83"/>
      <c r="N53" s="83"/>
      <c r="O53" s="83"/>
      <c r="P53" s="83"/>
      <c r="Q53" s="84"/>
      <c r="R53" s="2"/>
      <c r="S53" s="2"/>
      <c r="T53" s="2"/>
      <c r="U53" s="2"/>
      <c r="V53" s="2"/>
      <c r="W53" s="2"/>
      <c r="X53" s="2"/>
      <c r="Y53" s="2"/>
      <c r="Z53" s="2"/>
      <c r="AA53" s="2"/>
      <c r="AB53" s="2"/>
      <c r="AC53" s="2"/>
      <c r="AD53" s="2"/>
      <c r="AE53" s="2"/>
      <c r="AF53" s="2"/>
      <c r="AG53" s="2"/>
      <c r="AH53" s="2"/>
      <c r="AI53" s="2"/>
      <c r="AJ53" s="2"/>
      <c r="AK53" s="2"/>
    </row>
    <row r="54" spans="1:39" x14ac:dyDescent="0.25">
      <c r="A54" s="2"/>
      <c r="B54" s="82"/>
      <c r="C54" s="83"/>
      <c r="D54" s="83"/>
      <c r="E54" s="83"/>
      <c r="F54" s="83"/>
      <c r="G54" s="83"/>
      <c r="H54" s="83"/>
      <c r="I54" s="83"/>
      <c r="J54" s="83"/>
      <c r="K54" s="83"/>
      <c r="L54" s="83"/>
      <c r="M54" s="83"/>
      <c r="N54" s="83"/>
      <c r="O54" s="83"/>
      <c r="P54" s="83"/>
      <c r="Q54" s="84"/>
      <c r="R54" s="2"/>
      <c r="S54" s="2"/>
      <c r="T54" s="2"/>
      <c r="U54" s="2"/>
      <c r="V54" s="2"/>
      <c r="W54" s="2"/>
      <c r="X54" s="2"/>
      <c r="Y54" s="2"/>
      <c r="Z54" s="2"/>
      <c r="AA54" s="2"/>
      <c r="AB54" s="2"/>
      <c r="AC54" s="2"/>
      <c r="AD54" s="2"/>
      <c r="AE54" s="2"/>
      <c r="AF54" s="2"/>
      <c r="AG54" s="2"/>
      <c r="AH54" s="2"/>
      <c r="AI54" s="2"/>
      <c r="AJ54" s="2"/>
      <c r="AK54" s="2"/>
    </row>
    <row r="55" spans="1:39" ht="15.75" thickBot="1" x14ac:dyDescent="0.3">
      <c r="A55" s="2"/>
      <c r="B55" s="85"/>
      <c r="C55" s="86"/>
      <c r="D55" s="86"/>
      <c r="E55" s="86"/>
      <c r="F55" s="86"/>
      <c r="G55" s="86"/>
      <c r="H55" s="86"/>
      <c r="I55" s="86"/>
      <c r="J55" s="86"/>
      <c r="K55" s="86"/>
      <c r="L55" s="86"/>
      <c r="M55" s="86"/>
      <c r="N55" s="86"/>
      <c r="O55" s="86"/>
      <c r="P55" s="86"/>
      <c r="Q55" s="87"/>
      <c r="R55" s="2"/>
      <c r="S55" s="2"/>
      <c r="T55" s="2"/>
      <c r="U55" s="2"/>
      <c r="V55" s="2"/>
      <c r="W55" s="2"/>
      <c r="X55" s="2"/>
      <c r="Y55" s="2"/>
      <c r="Z55" s="2"/>
      <c r="AA55" s="2"/>
      <c r="AB55" s="2"/>
      <c r="AC55" s="2"/>
      <c r="AD55" s="2"/>
      <c r="AE55" s="2"/>
      <c r="AF55" s="2"/>
      <c r="AG55" s="2"/>
      <c r="AH55" s="2"/>
      <c r="AI55" s="2"/>
      <c r="AJ55" s="2"/>
      <c r="AK55" s="2"/>
    </row>
    <row r="56" spans="1:39"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9" hidden="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9" hidden="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9" hidden="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9" hidden="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9" hidden="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9" hidden="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9" hidden="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hidden="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hidden="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idden="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idden="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idden="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idden="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idden="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idden="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hidden="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1:39" hidden="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row>
    <row r="74" spans="1:39" hidden="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hidden="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hidden="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hidden="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hidden="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hidden="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39" hidden="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hidden="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hidden="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idden="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hidden="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idden="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hidden="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hidden="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hidden="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hidden="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idden="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idden="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hidden="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hidden="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hidden="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hidden="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hidden="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hidden="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hidden="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spans="1:39" hidden="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hidden="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hidden="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hidden="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hidden="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hidden="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hidden="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hidden="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hidden="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hidden="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hidden="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hidden="1" x14ac:dyDescent="0.25">
      <c r="S110" s="2"/>
      <c r="T110" s="2"/>
      <c r="U110" s="2"/>
      <c r="V110" s="2"/>
      <c r="W110" s="2"/>
      <c r="X110" s="2"/>
      <c r="Y110" s="2"/>
      <c r="Z110" s="2"/>
      <c r="AA110" s="2"/>
      <c r="AB110" s="2"/>
      <c r="AC110" s="2"/>
      <c r="AD110" s="2"/>
      <c r="AE110" s="2"/>
      <c r="AF110" s="2"/>
      <c r="AG110" s="2"/>
      <c r="AH110" s="2"/>
      <c r="AI110" s="2"/>
      <c r="AJ110" s="2"/>
      <c r="AK110" s="2"/>
      <c r="AL110" s="2"/>
      <c r="AM110" s="2"/>
    </row>
    <row r="111" spans="1:39" hidden="1" x14ac:dyDescent="0.25">
      <c r="S111" s="2"/>
      <c r="T111" s="2"/>
      <c r="U111" s="2"/>
      <c r="V111" s="2"/>
      <c r="W111" s="2"/>
      <c r="X111" s="2"/>
      <c r="Y111" s="2"/>
      <c r="Z111" s="2"/>
      <c r="AA111" s="2"/>
      <c r="AB111" s="2"/>
      <c r="AC111" s="2"/>
      <c r="AD111" s="2"/>
      <c r="AE111" s="2"/>
      <c r="AF111" s="2"/>
      <c r="AG111" s="2"/>
      <c r="AH111" s="2"/>
      <c r="AI111" s="2"/>
      <c r="AJ111" s="2"/>
      <c r="AK111" s="2"/>
      <c r="AL111" s="2"/>
      <c r="AM111" s="2"/>
    </row>
    <row r="112" spans="1:39" hidden="1" x14ac:dyDescent="0.25">
      <c r="S112" s="2"/>
      <c r="T112" s="2"/>
      <c r="U112" s="2"/>
      <c r="V112" s="2"/>
      <c r="W112" s="2"/>
      <c r="X112" s="2"/>
      <c r="Y112" s="2"/>
      <c r="Z112" s="2"/>
      <c r="AA112" s="2"/>
      <c r="AB112" s="2"/>
      <c r="AC112" s="2"/>
      <c r="AD112" s="2"/>
      <c r="AE112" s="2"/>
      <c r="AF112" s="2"/>
      <c r="AG112" s="2"/>
      <c r="AH112" s="2"/>
      <c r="AI112" s="2"/>
      <c r="AJ112" s="2"/>
      <c r="AK112" s="2"/>
      <c r="AL112" s="2"/>
      <c r="AM112" s="2"/>
    </row>
    <row r="113" spans="19:39" hidden="1" x14ac:dyDescent="0.25">
      <c r="S113" s="2"/>
      <c r="T113" s="2"/>
      <c r="U113" s="2"/>
      <c r="V113" s="2"/>
      <c r="W113" s="2"/>
      <c r="X113" s="2"/>
      <c r="Y113" s="2"/>
      <c r="Z113" s="2"/>
      <c r="AA113" s="2"/>
      <c r="AB113" s="2"/>
      <c r="AC113" s="2"/>
      <c r="AD113" s="2"/>
      <c r="AE113" s="2"/>
      <c r="AF113" s="2"/>
      <c r="AG113" s="2"/>
      <c r="AH113" s="2"/>
      <c r="AI113" s="2"/>
      <c r="AJ113" s="2"/>
      <c r="AK113" s="2"/>
      <c r="AL113" s="2"/>
      <c r="AM113" s="2"/>
    </row>
    <row r="114" spans="19:39" hidden="1" x14ac:dyDescent="0.25">
      <c r="S114" s="2"/>
      <c r="T114" s="2"/>
      <c r="U114" s="2"/>
      <c r="V114" s="2"/>
      <c r="W114" s="2"/>
      <c r="X114" s="2"/>
      <c r="Y114" s="2"/>
      <c r="Z114" s="2"/>
      <c r="AA114" s="2"/>
      <c r="AB114" s="2"/>
      <c r="AC114" s="2"/>
      <c r="AD114" s="2"/>
      <c r="AE114" s="2"/>
      <c r="AF114" s="2"/>
      <c r="AG114" s="2"/>
      <c r="AH114" s="2"/>
      <c r="AI114" s="2"/>
      <c r="AJ114" s="2"/>
      <c r="AK114" s="2"/>
      <c r="AL114" s="2"/>
      <c r="AM114" s="2"/>
    </row>
    <row r="115" spans="19:39" hidden="1" x14ac:dyDescent="0.25">
      <c r="S115" s="2"/>
      <c r="T115" s="2"/>
      <c r="U115" s="2"/>
      <c r="V115" s="2"/>
      <c r="W115" s="2"/>
      <c r="X115" s="2"/>
      <c r="Y115" s="2"/>
      <c r="Z115" s="2"/>
      <c r="AA115" s="2"/>
      <c r="AB115" s="2"/>
      <c r="AC115" s="2"/>
      <c r="AD115" s="2"/>
      <c r="AE115" s="2"/>
      <c r="AF115" s="2"/>
      <c r="AG115" s="2"/>
      <c r="AH115" s="2"/>
      <c r="AI115" s="2"/>
      <c r="AJ115" s="2"/>
      <c r="AK115" s="2"/>
      <c r="AL115" s="2"/>
      <c r="AM115" s="2"/>
    </row>
    <row r="116" spans="19:39" hidden="1" x14ac:dyDescent="0.25">
      <c r="S116" s="2"/>
      <c r="T116" s="2"/>
      <c r="U116" s="2"/>
      <c r="V116" s="2"/>
      <c r="W116" s="2"/>
      <c r="X116" s="2"/>
      <c r="Y116" s="2"/>
      <c r="Z116" s="2"/>
      <c r="AA116" s="2"/>
      <c r="AB116" s="2"/>
      <c r="AC116" s="2"/>
      <c r="AD116" s="2"/>
      <c r="AE116" s="2"/>
      <c r="AF116" s="2"/>
      <c r="AG116" s="2"/>
      <c r="AH116" s="2"/>
      <c r="AI116" s="2"/>
      <c r="AJ116" s="2"/>
      <c r="AK116" s="2"/>
      <c r="AL116" s="2"/>
      <c r="AM116" s="2"/>
    </row>
    <row r="117" spans="19:39" hidden="1" x14ac:dyDescent="0.25">
      <c r="S117" s="2"/>
      <c r="T117" s="2"/>
      <c r="U117" s="2"/>
      <c r="V117" s="2"/>
      <c r="W117" s="2"/>
      <c r="X117" s="2"/>
      <c r="Y117" s="2"/>
      <c r="Z117" s="2"/>
      <c r="AA117" s="2"/>
      <c r="AB117" s="2"/>
      <c r="AC117" s="2"/>
      <c r="AD117" s="2"/>
      <c r="AE117" s="2"/>
      <c r="AF117" s="2"/>
      <c r="AG117" s="2"/>
      <c r="AH117" s="2"/>
      <c r="AI117" s="2"/>
      <c r="AJ117" s="2"/>
      <c r="AK117" s="2"/>
      <c r="AL117" s="2"/>
      <c r="AM117" s="2"/>
    </row>
    <row r="118" spans="19:39" hidden="1" x14ac:dyDescent="0.25">
      <c r="S118" s="2"/>
      <c r="T118" s="2"/>
      <c r="U118" s="2"/>
      <c r="V118" s="2"/>
      <c r="W118" s="2"/>
      <c r="X118" s="2"/>
      <c r="Y118" s="2"/>
      <c r="Z118" s="2"/>
      <c r="AA118" s="2"/>
      <c r="AB118" s="2"/>
      <c r="AC118" s="2"/>
      <c r="AD118" s="2"/>
      <c r="AE118" s="2"/>
      <c r="AF118" s="2"/>
      <c r="AG118" s="2"/>
      <c r="AH118" s="2"/>
      <c r="AI118" s="2"/>
      <c r="AJ118" s="2"/>
      <c r="AK118" s="2"/>
      <c r="AL118" s="2"/>
      <c r="AM118" s="2"/>
    </row>
    <row r="119" spans="19:39" hidden="1" x14ac:dyDescent="0.25">
      <c r="S119" s="2"/>
      <c r="T119" s="2"/>
      <c r="U119" s="2"/>
      <c r="V119" s="2"/>
      <c r="W119" s="2"/>
      <c r="X119" s="2"/>
      <c r="Y119" s="2"/>
      <c r="Z119" s="2"/>
      <c r="AA119" s="2"/>
      <c r="AB119" s="2"/>
      <c r="AC119" s="2"/>
      <c r="AD119" s="2"/>
      <c r="AE119" s="2"/>
      <c r="AF119" s="2"/>
      <c r="AG119" s="2"/>
      <c r="AH119" s="2"/>
      <c r="AI119" s="2"/>
      <c r="AJ119" s="2"/>
      <c r="AK119" s="2"/>
      <c r="AL119" s="2"/>
      <c r="AM119" s="2"/>
    </row>
    <row r="120" spans="19:39" hidden="1" x14ac:dyDescent="0.25">
      <c r="S120" s="2"/>
      <c r="T120" s="2"/>
      <c r="U120" s="2"/>
      <c r="V120" s="2"/>
      <c r="W120" s="2"/>
      <c r="X120" s="2"/>
      <c r="Y120" s="2"/>
      <c r="Z120" s="2"/>
      <c r="AA120" s="2"/>
      <c r="AB120" s="2"/>
      <c r="AC120" s="2"/>
      <c r="AD120" s="2"/>
      <c r="AE120" s="2"/>
      <c r="AF120" s="2"/>
      <c r="AG120" s="2"/>
      <c r="AH120" s="2"/>
      <c r="AI120" s="2"/>
      <c r="AJ120" s="2"/>
      <c r="AK120" s="2"/>
      <c r="AL120" s="2"/>
      <c r="AM120" s="2"/>
    </row>
    <row r="121" spans="19:39" hidden="1" x14ac:dyDescent="0.25">
      <c r="S121" s="2"/>
      <c r="T121" s="2"/>
      <c r="U121" s="2"/>
      <c r="V121" s="2"/>
      <c r="W121" s="2"/>
      <c r="X121" s="2"/>
      <c r="Y121" s="2"/>
      <c r="Z121" s="2"/>
      <c r="AA121" s="2"/>
      <c r="AB121" s="2"/>
      <c r="AC121" s="2"/>
      <c r="AD121" s="2"/>
      <c r="AE121" s="2"/>
      <c r="AF121" s="2"/>
      <c r="AG121" s="2"/>
      <c r="AH121" s="2"/>
      <c r="AI121" s="2"/>
      <c r="AJ121" s="2"/>
      <c r="AK121" s="2"/>
      <c r="AL121" s="2"/>
      <c r="AM121" s="2"/>
    </row>
    <row r="122" spans="19:39" hidden="1" x14ac:dyDescent="0.25">
      <c r="S122" s="2"/>
      <c r="T122" s="2"/>
      <c r="U122" s="2"/>
      <c r="V122" s="2"/>
      <c r="W122" s="2"/>
      <c r="X122" s="2"/>
      <c r="Y122" s="2"/>
      <c r="Z122" s="2"/>
      <c r="AA122" s="2"/>
      <c r="AB122" s="2"/>
      <c r="AC122" s="2"/>
      <c r="AD122" s="2"/>
      <c r="AE122" s="2"/>
      <c r="AF122" s="2"/>
      <c r="AG122" s="2"/>
      <c r="AH122" s="2"/>
      <c r="AI122" s="2"/>
      <c r="AJ122" s="2"/>
      <c r="AK122" s="2"/>
      <c r="AL122" s="2"/>
      <c r="AM122" s="2"/>
    </row>
    <row r="123" spans="19:39" hidden="1" x14ac:dyDescent="0.25">
      <c r="S123" s="2"/>
      <c r="T123" s="2"/>
      <c r="U123" s="2"/>
      <c r="V123" s="2"/>
      <c r="W123" s="2"/>
      <c r="X123" s="2"/>
      <c r="Y123" s="2"/>
      <c r="Z123" s="2"/>
      <c r="AA123" s="2"/>
      <c r="AB123" s="2"/>
      <c r="AC123" s="2"/>
      <c r="AD123" s="2"/>
      <c r="AE123" s="2"/>
      <c r="AF123" s="2"/>
      <c r="AG123" s="2"/>
      <c r="AH123" s="2"/>
      <c r="AI123" s="2"/>
      <c r="AJ123" s="2"/>
      <c r="AK123" s="2"/>
      <c r="AL123" s="2"/>
      <c r="AM123" s="2"/>
    </row>
    <row r="124" spans="19:39" hidden="1" x14ac:dyDescent="0.25">
      <c r="S124" s="2"/>
      <c r="T124" s="2"/>
      <c r="U124" s="2"/>
      <c r="V124" s="2"/>
      <c r="W124" s="2"/>
      <c r="X124" s="2"/>
      <c r="Y124" s="2"/>
      <c r="Z124" s="2"/>
      <c r="AA124" s="2"/>
      <c r="AB124" s="2"/>
      <c r="AC124" s="2"/>
      <c r="AD124" s="2"/>
      <c r="AE124" s="2"/>
      <c r="AF124" s="2"/>
      <c r="AG124" s="2"/>
      <c r="AH124" s="2"/>
      <c r="AI124" s="2"/>
      <c r="AJ124" s="2"/>
      <c r="AK124" s="2"/>
      <c r="AL124" s="2"/>
      <c r="AM124" s="2"/>
    </row>
    <row r="125" spans="19:39" hidden="1" x14ac:dyDescent="0.25">
      <c r="S125" s="2"/>
      <c r="T125" s="2"/>
      <c r="U125" s="2"/>
      <c r="V125" s="2"/>
      <c r="W125" s="2"/>
      <c r="X125" s="2"/>
      <c r="Y125" s="2"/>
      <c r="Z125" s="2"/>
      <c r="AA125" s="2"/>
      <c r="AB125" s="2"/>
      <c r="AC125" s="2"/>
      <c r="AD125" s="2"/>
      <c r="AE125" s="2"/>
      <c r="AF125" s="2"/>
      <c r="AG125" s="2"/>
      <c r="AH125" s="2"/>
      <c r="AI125" s="2"/>
      <c r="AJ125" s="2"/>
      <c r="AK125" s="2"/>
      <c r="AL125" s="2"/>
      <c r="AM125" s="2"/>
    </row>
    <row r="126" spans="19:39" hidden="1" x14ac:dyDescent="0.25">
      <c r="S126" s="2"/>
      <c r="T126" s="2"/>
      <c r="U126" s="2"/>
      <c r="V126" s="2"/>
      <c r="W126" s="2"/>
      <c r="X126" s="2"/>
      <c r="Y126" s="2"/>
      <c r="Z126" s="2"/>
      <c r="AA126" s="2"/>
      <c r="AB126" s="2"/>
      <c r="AC126" s="2"/>
      <c r="AD126" s="2"/>
      <c r="AE126" s="2"/>
      <c r="AF126" s="2"/>
      <c r="AG126" s="2"/>
      <c r="AH126" s="2"/>
      <c r="AI126" s="2"/>
      <c r="AJ126" s="2"/>
      <c r="AK126" s="2"/>
      <c r="AL126" s="2"/>
      <c r="AM126" s="2"/>
    </row>
    <row r="127" spans="19:39" hidden="1" x14ac:dyDescent="0.25">
      <c r="S127" s="2"/>
      <c r="T127" s="2"/>
      <c r="U127" s="2"/>
      <c r="V127" s="2"/>
      <c r="W127" s="2"/>
      <c r="X127" s="2"/>
      <c r="Y127" s="2"/>
      <c r="Z127" s="2"/>
      <c r="AA127" s="2"/>
      <c r="AB127" s="2"/>
      <c r="AC127" s="2"/>
      <c r="AD127" s="2"/>
      <c r="AE127" s="2"/>
      <c r="AF127" s="2"/>
      <c r="AG127" s="2"/>
      <c r="AH127" s="2"/>
      <c r="AI127" s="2"/>
      <c r="AJ127" s="2"/>
      <c r="AK127" s="2"/>
      <c r="AL127" s="2"/>
      <c r="AM127" s="2"/>
    </row>
    <row r="128" spans="19:3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sheetData>
  <sheetProtection password="D9FA" sheet="1" objects="1" scenarios="1" selectLockedCells="1"/>
  <customSheetViews>
    <customSheetView guid="{A457CCD6-9ED2-4FED-AADA-3B43EE7FDF23}" scale="80" showPageBreaks="1" printArea="1" hiddenRows="1" hiddenColumns="1" view="pageBreakPreview">
      <selection activeCell="P19" sqref="P19"/>
      <pageMargins left="0.25" right="0.25" top="0.75" bottom="0.75" header="0.3" footer="0.3"/>
      <pageSetup paperSize="9" scale="60" orientation="portrait" r:id="rId1"/>
      <headerFooter>
        <oddFooter>&amp;L© David Gandrud - Technisches Projektmanagment&amp;CKontakt:
Hotline@simons-voss.com
Tel. +49 89 99 228 333&amp;R&amp;D</oddFooter>
      </headerFooter>
    </customSheetView>
  </customSheetViews>
  <mergeCells count="24">
    <mergeCell ref="A5:Q5"/>
    <mergeCell ref="B38:Q38"/>
    <mergeCell ref="B39:Q39"/>
    <mergeCell ref="B40:Q40"/>
    <mergeCell ref="B41:Q41"/>
    <mergeCell ref="P7:Q7"/>
    <mergeCell ref="P8:Q8"/>
    <mergeCell ref="E12:J12"/>
    <mergeCell ref="B45:Q45"/>
    <mergeCell ref="A7:B7"/>
    <mergeCell ref="A8:B8"/>
    <mergeCell ref="A9:B9"/>
    <mergeCell ref="B43:Q43"/>
    <mergeCell ref="B42:Q42"/>
    <mergeCell ref="B44:Q44"/>
    <mergeCell ref="B52:Q52"/>
    <mergeCell ref="B53:Q53"/>
    <mergeCell ref="B54:Q54"/>
    <mergeCell ref="B55:Q55"/>
    <mergeCell ref="B47:Q47"/>
    <mergeCell ref="B48:Q48"/>
    <mergeCell ref="B49:Q49"/>
    <mergeCell ref="B50:Q50"/>
    <mergeCell ref="B51:Q51"/>
  </mergeCells>
  <conditionalFormatting sqref="A38">
    <cfRule type="iconSet" priority="18">
      <iconSet iconSet="3Symbols" showValue="0" reverse="1">
        <cfvo type="percent" val="0"/>
        <cfvo type="num" val="1"/>
        <cfvo type="num" val="100"/>
      </iconSet>
    </cfRule>
  </conditionalFormatting>
  <conditionalFormatting sqref="D14">
    <cfRule type="iconSet" priority="8">
      <iconSet iconSet="3Symbols2" showValue="0" reverse="1">
        <cfvo type="percent" val="0"/>
        <cfvo type="num" val="1"/>
        <cfvo type="num" val="100"/>
      </iconSet>
    </cfRule>
  </conditionalFormatting>
  <conditionalFormatting sqref="D15">
    <cfRule type="iconSet" priority="7">
      <iconSet iconSet="3Symbols2" showValue="0" reverse="1">
        <cfvo type="percent" val="0"/>
        <cfvo type="num" val="1"/>
        <cfvo type="num" val="100"/>
      </iconSet>
    </cfRule>
  </conditionalFormatting>
  <conditionalFormatting sqref="D16">
    <cfRule type="iconSet" priority="6">
      <iconSet iconSet="3Symbols2" showValue="0" reverse="1">
        <cfvo type="percent" val="0"/>
        <cfvo type="num" val="1"/>
        <cfvo type="num" val="100"/>
      </iconSet>
    </cfRule>
  </conditionalFormatting>
  <conditionalFormatting sqref="D17">
    <cfRule type="iconSet" priority="5">
      <iconSet iconSet="3Symbols2" showValue="0" reverse="1">
        <cfvo type="percent" val="0"/>
        <cfvo type="num" val="1"/>
        <cfvo type="num" val="100"/>
      </iconSet>
    </cfRule>
  </conditionalFormatting>
  <conditionalFormatting sqref="D18">
    <cfRule type="iconSet" priority="4">
      <iconSet iconSet="3Symbols2" showValue="0" reverse="1">
        <cfvo type="percent" val="0"/>
        <cfvo type="num" val="1"/>
        <cfvo type="num" val="100"/>
      </iconSet>
    </cfRule>
  </conditionalFormatting>
  <conditionalFormatting sqref="D21">
    <cfRule type="iconSet" priority="3">
      <iconSet iconSet="3Symbols2" showValue="0" reverse="1">
        <cfvo type="percent" val="0"/>
        <cfvo type="num" val="1"/>
        <cfvo type="num" val="100"/>
      </iconSet>
    </cfRule>
  </conditionalFormatting>
  <conditionalFormatting sqref="D22">
    <cfRule type="iconSet" priority="2">
      <iconSet iconSet="3Symbols2" showValue="0" reverse="1">
        <cfvo type="percent" val="0"/>
        <cfvo type="num" val="1"/>
        <cfvo type="num" val="100"/>
      </iconSet>
    </cfRule>
  </conditionalFormatting>
  <conditionalFormatting sqref="D20">
    <cfRule type="iconSet" priority="1">
      <iconSet iconSet="3Symbols2" showValue="0" reverse="1">
        <cfvo type="percent" val="0"/>
        <cfvo type="num" val="1"/>
        <cfvo type="num" val="100"/>
      </iconSet>
    </cfRule>
  </conditionalFormatting>
  <pageMargins left="0.25" right="0.25" top="0.75" bottom="0.75" header="0.3" footer="0.3"/>
  <pageSetup paperSize="9" scale="59" orientation="portrait" r:id="rId2"/>
  <headerFooter>
    <oddFooter>&amp;L© David Gandrud - Technisches Projektmanagment&amp;CKontakt:
Hotline@simons-voss.com
Tel. +49 89 99 228 333&amp;R&amp;D</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Tabelle3!$O$3:$O$5</xm:f>
          </x14:formula1>
          <xm:sqref>C17</xm:sqref>
        </x14:dataValidation>
        <x14:dataValidation type="list" allowBlank="1" showInputMessage="1" showErrorMessage="1">
          <x14:formula1>
            <xm:f>Tabelle3!$O$3:$O$5</xm:f>
          </x14:formula1>
          <xm:sqref>C18</xm:sqref>
        </x14:dataValidation>
        <x14:dataValidation type="list" allowBlank="1" showInputMessage="1" showErrorMessage="1">
          <x14:formula1>
            <xm:f>Tabelle3!$Q$3:$Q$6</xm:f>
          </x14:formula1>
          <xm:sqref>C20</xm:sqref>
        </x14:dataValidation>
        <x14:dataValidation type="list" allowBlank="1" showInputMessage="1" showErrorMessage="1">
          <x14:formula1>
            <xm:f>Tabelle3!$I$3:$I$7</xm:f>
          </x14:formula1>
          <xm:sqref>C22</xm:sqref>
        </x14:dataValidation>
        <x14:dataValidation type="list" allowBlank="1" showInputMessage="1" showErrorMessage="1">
          <x14:formula1>
            <xm:f>Tabelle3!$N$3:$N$9</xm:f>
          </x14:formula1>
          <xm:sqref>C14</xm:sqref>
        </x14:dataValidation>
        <x14:dataValidation type="list" allowBlank="1" showInputMessage="1" showErrorMessage="1">
          <x14:formula1>
            <xm:f>Tabelle3!$L$3:$L$6</xm:f>
          </x14:formula1>
          <xm:sqref>C15</xm:sqref>
        </x14:dataValidation>
        <x14:dataValidation type="list" allowBlank="1" showInputMessage="1" showErrorMessage="1">
          <x14:formula1>
            <xm:f>Tabelle3!$M$3:$M$5</xm:f>
          </x14:formula1>
          <xm:sqref>C16</xm:sqref>
        </x14:dataValidation>
        <x14:dataValidation type="list" allowBlank="1" showInputMessage="1" showErrorMessage="1">
          <x14:formula1>
            <xm:f>Tabelle3!$J$3:$J$5</xm:f>
          </x14:formula1>
          <xm:sqref>C21</xm:sqref>
        </x14:dataValidation>
        <x14:dataValidation type="list" allowBlank="1" showInputMessage="1" showErrorMessage="1">
          <x14:formula1>
            <xm:f>Tabelle3!$G$4:$G$8</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W408"/>
  <sheetViews>
    <sheetView topLeftCell="A343" zoomScale="70" zoomScaleNormal="70" workbookViewId="0">
      <selection activeCell="L367" sqref="L367"/>
    </sheetView>
  </sheetViews>
  <sheetFormatPr baseColWidth="10" defaultRowHeight="15" x14ac:dyDescent="0.25"/>
  <cols>
    <col min="1" max="1" width="48.85546875" customWidth="1"/>
    <col min="2" max="2" width="22.85546875" customWidth="1"/>
    <col min="3" max="3" width="12.5703125" customWidth="1"/>
    <col min="4" max="4" width="26.42578125" customWidth="1"/>
    <col min="5" max="5" width="20.28515625" customWidth="1"/>
    <col min="6" max="6" width="43.28515625" customWidth="1"/>
    <col min="7" max="7" width="87.28515625" customWidth="1"/>
    <col min="8" max="8" width="23.42578125" customWidth="1"/>
    <col min="9" max="9" width="31.5703125" customWidth="1"/>
    <col min="10" max="10" width="26" customWidth="1"/>
    <col min="11" max="11" width="35.140625" customWidth="1"/>
    <col min="12" max="12" width="23.7109375" customWidth="1"/>
    <col min="13" max="13" width="45.28515625" customWidth="1"/>
    <col min="14" max="14" width="62.42578125" customWidth="1"/>
    <col min="15" max="15" width="20.5703125" customWidth="1"/>
    <col min="16" max="16" width="58.28515625" customWidth="1"/>
    <col min="17" max="17" width="22.140625" customWidth="1"/>
  </cols>
  <sheetData>
    <row r="1" spans="1:23" s="33" customFormat="1" x14ac:dyDescent="0.25">
      <c r="G1" s="35" t="s">
        <v>55</v>
      </c>
    </row>
    <row r="2" spans="1:23" s="33" customFormat="1" x14ac:dyDescent="0.25">
      <c r="H2" s="51"/>
      <c r="I2" s="51" t="str">
        <f>IF(OR(CHECKLISTE_G1_END_OF_LIFE!$C$3=Tabelle3!$G$4),Tabelle3!H363,IF(OR(CHECKLISTE_G1_END_OF_LIFE!$C$3=Tabelle3!$G$5),Tabelle3!H372,IF(OR(CHECKLISTE_G1_END_OF_LIFE!$C$3=Tabelle3!$G$6),Tabelle3!H381,IF(OR(CHECKLISTE_G1_END_OF_LIFE!$C$3=Tabelle3!$G$7),Tabelle3!H391,IF(OR(CHECKLISTE_G1_END_OF_LIFE!$C$3=Tabelle3!$G8),Tabelle3!H401)))))</f>
        <v>Mobile Programmierung</v>
      </c>
      <c r="J2" s="51" t="str">
        <f>IF(OR(CHECKLISTE_G1_END_OF_LIFE!$C$3=Tabelle3!$G$4),Tabelle3!I363,IF(OR(CHECKLISTE_G1_END_OF_LIFE!$C$3=Tabelle3!$G$5),Tabelle3!I372,IF(OR(CHECKLISTE_G1_END_OF_LIFE!$C$3=Tabelle3!$G$6),Tabelle3!I381,IF(OR(CHECKLISTE_G1_END_OF_LIFE!$C$3=Tabelle3!$G$7),Tabelle3!I391,IF(OR(CHECKLISTE_G1_END_OF_LIFE!$C$3=Tabelle3!$G8),Tabelle3!I401)))))</f>
        <v>Übergreifende Ebene</v>
      </c>
      <c r="K2" s="51" t="str">
        <f>IF(OR(CHECKLISTE_G1_END_OF_LIFE!$C$3=Tabelle3!$G$4),Tabelle3!J363,IF(OR(CHECKLISTE_G1_END_OF_LIFE!$C$3=Tabelle3!$G$5),Tabelle3!J372,IF(OR(CHECKLISTE_G1_END_OF_LIFE!$C$3=Tabelle3!$G$6),Tabelle3!J381,IF(OR(CHECKLISTE_G1_END_OF_LIFE!$C$3=Tabelle3!$G$7),Tabelle3!J391,IF(OR(CHECKLISTE_G1_END_OF_LIFE!$C$3=Tabelle3!$G8),Tabelle3!J401)))))</f>
        <v>JA / Nein</v>
      </c>
      <c r="L2" s="51" t="str">
        <f>IF(OR(CHECKLISTE_G1_END_OF_LIFE!$C$3=Tabelle3!$G$4),Tabelle3!K363,IF(OR(CHECKLISTE_G1_END_OF_LIFE!$C$3=Tabelle3!$G$5),Tabelle3!K372,IF(OR(CHECKLISTE_G1_END_OF_LIFE!$C$3=Tabelle3!$G$6),Tabelle3!K381,IF(OR(CHECKLISTE_G1_END_OF_LIFE!$C$3=Tabelle3!$G$7),Tabelle3!K391,IF(OR(CHECKLISTE_G1_END_OF_LIFE!$C$3=Tabelle3!$G8),Tabelle3!K401)))))</f>
        <v>Transponder</v>
      </c>
      <c r="M2" s="51" t="str">
        <f>IF(OR(CHECKLISTE_G1_END_OF_LIFE!$C$3=Tabelle3!$G$4),Tabelle3!L363,IF(OR(CHECKLISTE_G1_END_OF_LIFE!$C$3=Tabelle3!$G$5),Tabelle3!L372,IF(OR(CHECKLISTE_G1_END_OF_LIFE!$C$3=Tabelle3!$G$6),Tabelle3!L381,IF(OR(CHECKLISTE_G1_END_OF_LIFE!$C$3=Tabelle3!$G$7),Tabelle3!L391,IF(OR(CHECKLISTE_G1_END_OF_LIFE!$C$3=Tabelle3!$G8),Tabelle3!L401)))))</f>
        <v>SmartCD.G2</v>
      </c>
      <c r="N2" s="51" t="str">
        <f>IF(OR(CHECKLISTE_G1_END_OF_LIFE!$C$3=Tabelle3!$G$4),Tabelle3!M363,IF(OR(CHECKLISTE_G1_END_OF_LIFE!$C$3=Tabelle3!$G$5),Tabelle3!M372,IF(OR(CHECKLISTE_G1_END_OF_LIFE!$C$3=Tabelle3!$G$6),Tabelle3!M381,IF(OR(CHECKLISTE_G1_END_OF_LIFE!$C$3=Tabelle3!$G$7),Tabelle3!M391,IF(OR(CHECKLISTE_G1_END_OF_LIFE!$C$3=Tabelle3!$G8),Tabelle3!M401)))))</f>
        <v>Software</v>
      </c>
      <c r="O2" s="51" t="str">
        <f>IF(OR(CHECKLISTE_G1_END_OF_LIFE!$C$3=Tabelle3!$G$4),Tabelle3!N363,IF(OR(CHECKLISTE_G1_END_OF_LIFE!$C$3=Tabelle3!$G$5),Tabelle3!N372,IF(OR(CHECKLISTE_G1_END_OF_LIFE!$C$3=Tabelle3!$G$6),Tabelle3!N381,IF(OR(CHECKLISTE_G1_END_OF_LIFE!$C$3=Tabelle3!$G$7),Tabelle3!N391,IF(OR(CHECKLISTE_G1_END_OF_LIFE!$C$3=Tabelle3!$G8),Tabelle3!N401)))))</f>
        <v>LON Netzwerk</v>
      </c>
      <c r="P2" s="51" t="str">
        <f>IF(OR(CHECKLISTE_G1_END_OF_LIFE!$C$3=Tabelle3!$G$4),Tabelle3!O363,IF(OR(CHECKLISTE_G1_END_OF_LIFE!$C$3=Tabelle3!$G$5),Tabelle3!O372,IF(OR(CHECKLISTE_G1_END_OF_LIFE!$C$3=Tabelle3!$G$6),Tabelle3!O381,IF(OR(CHECKLISTE_G1_END_OF_LIFE!$C$3=Tabelle3!$G$7),Tabelle3!O391,IF(OR(CHECKLISTE_G1_END_OF_LIFE!$C$3=Tabelle3!$G8),Tabelle3!O401)))))</f>
        <v>WaveNet Knoten</v>
      </c>
      <c r="Q2" s="51" t="str">
        <f>IF(OR(CHECKLISTE_G1_END_OF_LIFE!$C$3=Tabelle3!$G$4),Tabelle3!P363,IF(OR(CHECKLISTE_G1_END_OF_LIFE!$C$3=Tabelle3!$G$5),Tabelle3!P372,IF(OR(CHECKLISTE_G1_END_OF_LIFE!$C$3=Tabelle3!$G$6),Tabelle3!P381,IF(OR(CHECKLISTE_G1_END_OF_LIFE!$C$3=Tabelle3!$G$7),Tabelle3!P391,IF(OR(CHECKLISTE_G1_END_OF_LIFE!$C$3=Tabelle3!$G8),Tabelle3!P401)))))</f>
        <v>Version WN Knoten</v>
      </c>
      <c r="R2" s="51"/>
    </row>
    <row r="3" spans="1:23" s="33" customFormat="1" x14ac:dyDescent="0.25">
      <c r="G3" s="33" t="s">
        <v>76</v>
      </c>
      <c r="H3" s="51"/>
      <c r="I3" s="51" t="str">
        <f>IF(OR(CHECKLISTE_G1_END_OF_LIFE!$C$3=Tabelle3!$G$4),Tabelle3!H364,IF(OR(CHECKLISTE_G1_END_OF_LIFE!$C$3=Tabelle3!$G$5),Tabelle3!H373,IF(OR(CHECKLISTE_G1_END_OF_LIFE!$C$3=Tabelle3!$G$6),Tabelle3!H382,IF(OR(CHECKLISTE_G1_END_OF_LIFE!$C$3=Tabelle3!$G$7),Tabelle3!H392,IF(OR(CHECKLISTE_G1_END_OF_LIFE!$C$3=Tabelle3!$G$8),Tabelle3!H402)))))</f>
        <v>bitte auswählen</v>
      </c>
      <c r="J3" s="51" t="str">
        <f>IF(OR(CHECKLISTE_G1_END_OF_LIFE!$C$3=Tabelle3!$G$4),Tabelle3!I364,IF(OR(CHECKLISTE_G1_END_OF_LIFE!$C$3=Tabelle3!$G$5),Tabelle3!I373,IF(OR(CHECKLISTE_G1_END_OF_LIFE!$C$3=Tabelle3!$G$6),Tabelle3!I382,IF(OR(CHECKLISTE_G1_END_OF_LIFE!$C$3=Tabelle3!$G$7),Tabelle3!I392,IF(OR(CHECKLISTE_G1_END_OF_LIFE!$C$3=Tabelle3!$G$8),Tabelle3!I402)))))</f>
        <v>bitte auswählen</v>
      </c>
      <c r="K3" s="51" t="str">
        <f>IF(OR(CHECKLISTE_G1_END_OF_LIFE!$C$3=Tabelle3!$G$4),Tabelle3!J364,IF(OR(CHECKLISTE_G1_END_OF_LIFE!$C$3=Tabelle3!$G$5),Tabelle3!J373,IF(OR(CHECKLISTE_G1_END_OF_LIFE!$C$3=Tabelle3!$G$6),Tabelle3!J382,IF(OR(CHECKLISTE_G1_END_OF_LIFE!$C$3=Tabelle3!$G$7),Tabelle3!J392,IF(OR(CHECKLISTE_G1_END_OF_LIFE!$C$3=Tabelle3!$G$8),Tabelle3!J402)))))</f>
        <v>bitte auswählen</v>
      </c>
      <c r="L3" s="51" t="str">
        <f>IF(OR(CHECKLISTE_G1_END_OF_LIFE!$C$3=Tabelle3!$G$4),Tabelle3!K364,IF(OR(CHECKLISTE_G1_END_OF_LIFE!$C$3=Tabelle3!$G$5),Tabelle3!K373,IF(OR(CHECKLISTE_G1_END_OF_LIFE!$C$3=Tabelle3!$G$6),Tabelle3!K382,IF(OR(CHECKLISTE_G1_END_OF_LIFE!$C$3=Tabelle3!$G$7),Tabelle3!K392,IF(OR(CHECKLISTE_G1_END_OF_LIFE!$C$3=Tabelle3!$G$8),Tabelle3!K402)))))</f>
        <v>bitte auswählen</v>
      </c>
      <c r="M3" s="51" t="str">
        <f>IF(OR(CHECKLISTE_G1_END_OF_LIFE!$C$3=Tabelle3!$G$4),Tabelle3!L364,IF(OR(CHECKLISTE_G1_END_OF_LIFE!$C$3=Tabelle3!$G$5),Tabelle3!L373,IF(OR(CHECKLISTE_G1_END_OF_LIFE!$C$3=Tabelle3!$G$6),Tabelle3!L382,IF(OR(CHECKLISTE_G1_END_OF_LIFE!$C$3=Tabelle3!$G$7),Tabelle3!L392,IF(OR(CHECKLISTE_G1_END_OF_LIFE!$C$3=Tabelle3!$G$8),Tabelle3!L402)))))</f>
        <v>bitte auswählen</v>
      </c>
      <c r="N3" s="51" t="str">
        <f>IF(OR(CHECKLISTE_G1_END_OF_LIFE!$C$3=Tabelle3!$G$4),Tabelle3!M364,IF(OR(CHECKLISTE_G1_END_OF_LIFE!$C$3=Tabelle3!$G$5),Tabelle3!M373,IF(OR(CHECKLISTE_G1_END_OF_LIFE!$C$3=Tabelle3!$G$6),Tabelle3!M382,IF(OR(CHECKLISTE_G1_END_OF_LIFE!$C$3=Tabelle3!$G$7),Tabelle3!M392,IF(OR(CHECKLISTE_G1_END_OF_LIFE!$C$3=Tabelle3!$G$8),Tabelle3!M402)))))</f>
        <v>bitte auswählen</v>
      </c>
      <c r="O3" s="51" t="str">
        <f>IF(OR(CHECKLISTE_G1_END_OF_LIFE!$C$3=Tabelle3!$G$4),Tabelle3!N364,IF(OR(CHECKLISTE_G1_END_OF_LIFE!$C$3=Tabelle3!$G$5),Tabelle3!N373,IF(OR(CHECKLISTE_G1_END_OF_LIFE!$C$3=Tabelle3!$G$6),Tabelle3!N382,IF(OR(CHECKLISTE_G1_END_OF_LIFE!$C$3=Tabelle3!$G$7),Tabelle3!N392,IF(OR(CHECKLISTE_G1_END_OF_LIFE!$C$3=Tabelle3!$G$8),Tabelle3!N402)))))</f>
        <v>bitte auswählen</v>
      </c>
      <c r="P3" s="51" t="str">
        <f>IF(OR(CHECKLISTE_G1_END_OF_LIFE!$C$3=Tabelle3!$G$4),Tabelle3!O364,IF(OR(CHECKLISTE_G1_END_OF_LIFE!$C$3=Tabelle3!$G$5),Tabelle3!O373,IF(OR(CHECKLISTE_G1_END_OF_LIFE!$C$3=Tabelle3!$G$6),Tabelle3!O382,IF(OR(CHECKLISTE_G1_END_OF_LIFE!$C$3=Tabelle3!$G$7),Tabelle3!O392,IF(OR(CHECKLISTE_G1_END_OF_LIFE!$C$3=Tabelle3!$G$8),Tabelle3!O402)))))</f>
        <v>bitte auswählen</v>
      </c>
      <c r="Q3" s="51" t="str">
        <f>IF(OR(CHECKLISTE_G1_END_OF_LIFE!$C$3=Tabelle3!$G$4),Tabelle3!P364,IF(OR(CHECKLISTE_G1_END_OF_LIFE!$C$3=Tabelle3!$G$5),Tabelle3!P373,IF(OR(CHECKLISTE_G1_END_OF_LIFE!$C$3=Tabelle3!$G$6),Tabelle3!P382,IF(OR(CHECKLISTE_G1_END_OF_LIFE!$C$3=Tabelle3!$G$7),Tabelle3!P392,IF(OR(CHECKLISTE_G1_END_OF_LIFE!$C$3=Tabelle3!$G$8),Tabelle3!P402)))))</f>
        <v>Auswahl nur benötigt bei WaveNet</v>
      </c>
      <c r="R3" s="51"/>
    </row>
    <row r="4" spans="1:23" s="33" customFormat="1" x14ac:dyDescent="0.25">
      <c r="C4" s="36"/>
      <c r="D4" s="36"/>
      <c r="E4" s="36"/>
      <c r="F4" s="36"/>
      <c r="G4" s="33" t="s">
        <v>78</v>
      </c>
      <c r="H4" s="51"/>
      <c r="I4" s="51" t="str">
        <f>IF(OR(CHECKLISTE_G1_END_OF_LIFE!$C$3=Tabelle3!$G$4),Tabelle3!H365,IF(OR(CHECKLISTE_G1_END_OF_LIFE!$C$3=Tabelle3!$G$5),Tabelle3!H374,IF(OR(CHECKLISTE_G1_END_OF_LIFE!$C$3=Tabelle3!$G$6),Tabelle3!H383,IF(OR(CHECKLISTE_G1_END_OF_LIFE!$C$3=Tabelle3!$G$7),Tabelle3!H393,IF(OR(CHECKLISTE_G1_END_OF_LIFE!$C$3=Tabelle3!$G$8),Tabelle3!H403)))))</f>
        <v>Nein</v>
      </c>
      <c r="J4" s="51" t="str">
        <f>IF(OR(CHECKLISTE_G1_END_OF_LIFE!$C$3=Tabelle3!$G$4),Tabelle3!I365,IF(OR(CHECKLISTE_G1_END_OF_LIFE!$C$3=Tabelle3!$G$5),Tabelle3!I374,IF(OR(CHECKLISTE_G1_END_OF_LIFE!$C$3=Tabelle3!$G$6),Tabelle3!I383,IF(OR(CHECKLISTE_G1_END_OF_LIFE!$C$3=Tabelle3!$G$7),Tabelle3!I393,IF(OR(CHECKLISTE_G1_END_OF_LIFE!$C$3=Tabelle3!$G$8),Tabelle3!I403)))))</f>
        <v>Ja</v>
      </c>
      <c r="K4" s="51" t="str">
        <f>IF(OR(CHECKLISTE_G1_END_OF_LIFE!$C$3=Tabelle3!$G$4),Tabelle3!J365,IF(OR(CHECKLISTE_G1_END_OF_LIFE!$C$3=Tabelle3!$G$5),Tabelle3!J374,IF(OR(CHECKLISTE_G1_END_OF_LIFE!$C$3=Tabelle3!$G$6),Tabelle3!J383,IF(OR(CHECKLISTE_G1_END_OF_LIFE!$C$3=Tabelle3!$G$7),Tabelle3!J393,IF(OR(CHECKLISTE_G1_END_OF_LIFE!$C$3=Tabelle3!$G$8),Tabelle3!J403)))))</f>
        <v>Ja</v>
      </c>
      <c r="L4" s="51" t="str">
        <f>IF(OR(CHECKLISTE_G1_END_OF_LIFE!$C$3=Tabelle3!$G$4),Tabelle3!K365,IF(OR(CHECKLISTE_G1_END_OF_LIFE!$C$3=Tabelle3!$G$5),Tabelle3!K374,IF(OR(CHECKLISTE_G1_END_OF_LIFE!$C$3=Tabelle3!$G$6),Tabelle3!K383,IF(OR(CHECKLISTE_G1_END_OF_LIFE!$C$3=Tabelle3!$G$7),Tabelle3!K393,IF(OR(CHECKLISTE_G1_END_OF_LIFE!$C$3=Tabelle3!$G$8),Tabelle3!K403)))))</f>
        <v>Nur G1 (FW bis 2.0)</v>
      </c>
      <c r="M4" s="51" t="str">
        <f>IF(OR(CHECKLISTE_G1_END_OF_LIFE!$C$3=Tabelle3!$G$4),Tabelle3!L365,IF(OR(CHECKLISTE_G1_END_OF_LIFE!$C$3=Tabelle3!$G$5),Tabelle3!L374,IF(OR(CHECKLISTE_G1_END_OF_LIFE!$C$3=Tabelle3!$G$6),Tabelle3!L383,IF(OR(CHECKLISTE_G1_END_OF_LIFE!$C$3=Tabelle3!$G$7),Tabelle3!L393,IF(OR(CHECKLISTE_G1_END_OF_LIFE!$C$3=Tabelle3!$G$8),Tabelle3!L403)))))</f>
        <v>kleiner als 9.10.4.28</v>
      </c>
      <c r="N4" s="51" t="str">
        <f>IF(OR(CHECKLISTE_G1_END_OF_LIFE!$C$3=Tabelle3!$G$4),Tabelle3!M365,IF(OR(CHECKLISTE_G1_END_OF_LIFE!$C$3=Tabelle3!$G$5),Tabelle3!M374,IF(OR(CHECKLISTE_G1_END_OF_LIFE!$C$3=Tabelle3!$G$6),Tabelle3!M383,IF(OR(CHECKLISTE_G1_END_OF_LIFE!$C$3=Tabelle3!$G$7),Tabelle3!M393,IF(OR(CHECKLISTE_G1_END_OF_LIFE!$C$3=Tabelle3!$G$8),Tabelle3!M403)))))</f>
        <v>LDB 1.52 / 1.53</v>
      </c>
      <c r="O4" s="51" t="str">
        <f>IF(OR(CHECKLISTE_G1_END_OF_LIFE!$C$3=Tabelle3!$G$4),Tabelle3!N365,IF(OR(CHECKLISTE_G1_END_OF_LIFE!$C$3=Tabelle3!$G$5),Tabelle3!N374,IF(OR(CHECKLISTE_G1_END_OF_LIFE!$C$3=Tabelle3!$G$6),Tabelle3!N383,IF(OR(CHECKLISTE_G1_END_OF_LIFE!$C$3=Tabelle3!$G$7),Tabelle3!N393,IF(OR(CHECKLISTE_G1_END_OF_LIFE!$C$3=Tabelle3!$G$8),Tabelle3!N403)))))</f>
        <v>Ja</v>
      </c>
      <c r="P4" s="51" t="str">
        <f>IF(OR(CHECKLISTE_G1_END_OF_LIFE!$C$3=Tabelle3!$G$4),Tabelle3!O365,IF(OR(CHECKLISTE_G1_END_OF_LIFE!$C$3=Tabelle3!$G$5),Tabelle3!O374,IF(OR(CHECKLISTE_G1_END_OF_LIFE!$C$3=Tabelle3!$G$6),Tabelle3!O383,IF(OR(CHECKLISTE_G1_END_OF_LIFE!$C$3=Tabelle3!$G$7),Tabelle3!O393,IF(OR(CHECKLISTE_G1_END_OF_LIFE!$C$3=Tabelle3!$G$8),Tabelle3!O403)))))</f>
        <v>Ja</v>
      </c>
      <c r="Q4" s="51" t="str">
        <f>IF(OR(CHECKLISTE_G1_END_OF_LIFE!$C$3=Tabelle3!$G$4),Tabelle3!P365,IF(OR(CHECKLISTE_G1_END_OF_LIFE!$C$3=Tabelle3!$G$5),Tabelle3!P374,IF(OR(CHECKLISTE_G1_END_OF_LIFE!$C$3=Tabelle3!$G$6),Tabelle3!P383,IF(OR(CHECKLISTE_G1_END_OF_LIFE!$C$3=Tabelle3!$G$7),Tabelle3!P393,IF(OR(CHECKLISTE_G1_END_OF_LIFE!$C$3=Tabelle3!$G$8),Tabelle3!P403)))))</f>
        <v>Nein</v>
      </c>
      <c r="R4" s="51"/>
    </row>
    <row r="5" spans="1:23" s="33" customFormat="1" x14ac:dyDescent="0.25">
      <c r="C5" s="36"/>
      <c r="D5" s="36"/>
      <c r="E5" s="36"/>
      <c r="F5" s="36"/>
      <c r="G5" s="51" t="s">
        <v>79</v>
      </c>
      <c r="H5" s="51"/>
      <c r="I5" s="51" t="str">
        <f>IF(OR(CHECKLISTE_G1_END_OF_LIFE!$C$3=Tabelle3!$G$4),Tabelle3!H366,IF(OR(CHECKLISTE_G1_END_OF_LIFE!$C$3=Tabelle3!$G$5),Tabelle3!H375,IF(OR(CHECKLISTE_G1_END_OF_LIFE!$C$3=Tabelle3!$G$6),Tabelle3!H384,IF(OR(CHECKLISTE_G1_END_OF_LIFE!$C$3=Tabelle3!$G$7),Tabelle3!H394,IF(OR(CHECKLISTE_G1_END_OF_LIFE!$C$3=Tabelle3!$G$8),Tabelle3!H404)))))</f>
        <v>Palm</v>
      </c>
      <c r="J5" s="51" t="str">
        <f>IF(OR(CHECKLISTE_G1_END_OF_LIFE!$C$3=Tabelle3!$G$4),Tabelle3!I366,IF(OR(CHECKLISTE_G1_END_OF_LIFE!$C$3=Tabelle3!$G$5),Tabelle3!I375,IF(OR(CHECKLISTE_G1_END_OF_LIFE!$C$3=Tabelle3!$G$6),Tabelle3!I384,IF(OR(CHECKLISTE_G1_END_OF_LIFE!$C$3=Tabelle3!$G$7),Tabelle3!I394,IF(OR(CHECKLISTE_G1_END_OF_LIFE!$C$3=Tabelle3!$G$8),Tabelle3!I404)))))</f>
        <v>Nein</v>
      </c>
      <c r="K5" s="51" t="str">
        <f>IF(OR(CHECKLISTE_G1_END_OF_LIFE!$C$3=Tabelle3!$G$4),Tabelle3!J366,IF(OR(CHECKLISTE_G1_END_OF_LIFE!$C$3=Tabelle3!$G$5),Tabelle3!J375,IF(OR(CHECKLISTE_G1_END_OF_LIFE!$C$3=Tabelle3!$G$6),Tabelle3!J384,IF(OR(CHECKLISTE_G1_END_OF_LIFE!$C$3=Tabelle3!$G$7),Tabelle3!J394,IF(OR(CHECKLISTE_G1_END_OF_LIFE!$C$3=Tabelle3!$G$8),Tabelle3!J404)))))</f>
        <v>Nein</v>
      </c>
      <c r="L5" s="51" t="str">
        <f>IF(OR(CHECKLISTE_G1_END_OF_LIFE!$C$3=Tabelle3!$G$4),Tabelle3!K366,IF(OR(CHECKLISTE_G1_END_OF_LIFE!$C$3=Tabelle3!$G$5),Tabelle3!K375,IF(OR(CHECKLISTE_G1_END_OF_LIFE!$C$3=Tabelle3!$G$6),Tabelle3!K384,IF(OR(CHECKLISTE_G1_END_OF_LIFE!$C$3=Tabelle3!$G$7),Tabelle3!K394,IF(OR(CHECKLISTE_G1_END_OF_LIFE!$C$3=Tabelle3!$G$8),Tabelle3!K404)))))</f>
        <v>G1 VDT (FW 2.1)</v>
      </c>
      <c r="M5" s="51" t="str">
        <f>IF(OR(CHECKLISTE_G1_END_OF_LIFE!$C$3=Tabelle3!$G$4),Tabelle3!L366,IF(OR(CHECKLISTE_G1_END_OF_LIFE!$C$3=Tabelle3!$G$5),Tabelle3!L375,IF(OR(CHECKLISTE_G1_END_OF_LIFE!$C$3=Tabelle3!$G$6),Tabelle3!L384,IF(OR(CHECKLISTE_G1_END_OF_LIFE!$C$3=Tabelle3!$G$7),Tabelle3!L394,IF(OR(CHECKLISTE_G1_END_OF_LIFE!$C$3=Tabelle3!$G$8),Tabelle3!L404)))))</f>
        <v>9.10.4.28 oder höher</v>
      </c>
      <c r="N5" s="51" t="str">
        <f>IF(OR(CHECKLISTE_G1_END_OF_LIFE!$C$3=Tabelle3!$G$4),Tabelle3!M366,IF(OR(CHECKLISTE_G1_END_OF_LIFE!$C$3=Tabelle3!$G$5),Tabelle3!M375,IF(OR(CHECKLISTE_G1_END_OF_LIFE!$C$3=Tabelle3!$G$6),Tabelle3!M384,IF(OR(CHECKLISTE_G1_END_OF_LIFE!$C$3=Tabelle3!$G$7),Tabelle3!M394,IF(OR(CHECKLISTE_G1_END_OF_LIFE!$C$3=Tabelle3!$G$8),Tabelle3!M404)))))</f>
        <v>Version 1.0 - 3.1 SP1</v>
      </c>
      <c r="O5" s="51" t="str">
        <f>IF(OR(CHECKLISTE_G1_END_OF_LIFE!$C$3=Tabelle3!$G$4),Tabelle3!N366,IF(OR(CHECKLISTE_G1_END_OF_LIFE!$C$3=Tabelle3!$G$5),Tabelle3!N375,IF(OR(CHECKLISTE_G1_END_OF_LIFE!$C$3=Tabelle3!$G$6),Tabelle3!N384,IF(OR(CHECKLISTE_G1_END_OF_LIFE!$C$3=Tabelle3!$G$7),Tabelle3!N394,IF(OR(CHECKLISTE_G1_END_OF_LIFE!$C$3=Tabelle3!$G$8),Tabelle3!N404)))))</f>
        <v>Nein</v>
      </c>
      <c r="P5" s="51" t="str">
        <f>IF(OR(CHECKLISTE_G1_END_OF_LIFE!$C$3=Tabelle3!$G$4),Tabelle3!O366,IF(OR(CHECKLISTE_G1_END_OF_LIFE!$C$3=Tabelle3!$G$5),Tabelle3!O375,IF(OR(CHECKLISTE_G1_END_OF_LIFE!$C$3=Tabelle3!$G$6),Tabelle3!O384,IF(OR(CHECKLISTE_G1_END_OF_LIFE!$C$3=Tabelle3!$G$7),Tabelle3!O394,IF(OR(CHECKLISTE_G1_END_OF_LIFE!$C$3=Tabelle3!$G$8),Tabelle3!O404)))))</f>
        <v>Nein</v>
      </c>
      <c r="Q5" s="51" t="str">
        <f>IF(OR(CHECKLISTE_G1_END_OF_LIFE!$C$3=Tabelle3!$G$4),Tabelle3!P366,IF(OR(CHECKLISTE_G1_END_OF_LIFE!$C$3=Tabelle3!$G$5),Tabelle3!P375,IF(OR(CHECKLISTE_G1_END_OF_LIFE!$C$3=Tabelle3!$G$6),Tabelle3!P384,IF(OR(CHECKLISTE_G1_END_OF_LIFE!$C$3=Tabelle3!$G$7),Tabelle3!P394,IF(OR(CHECKLISTE_G1_END_OF_LIFE!$C$3=Tabelle3!$G$8),Tabelle3!P404)))))</f>
        <v>Version kleiner als 15.0</v>
      </c>
      <c r="R5" s="51"/>
    </row>
    <row r="6" spans="1:23" s="33" customFormat="1" x14ac:dyDescent="0.25">
      <c r="G6" s="51" t="s">
        <v>110</v>
      </c>
      <c r="H6" s="51"/>
      <c r="I6" s="51" t="str">
        <f>IF(OR(CHECKLISTE_G1_END_OF_LIFE!$C$3=Tabelle3!$G$4),Tabelle3!H367,IF(OR(CHECKLISTE_G1_END_OF_LIFE!$C$3=Tabelle3!$G$5),Tabelle3!H376,IF(OR(CHECKLISTE_G1_END_OF_LIFE!$C$3=Tabelle3!$G$6),Tabelle3!H385,IF(OR(CHECKLISTE_G1_END_OF_LIFE!$C$3=Tabelle3!$G$7),Tabelle3!H395,IF(OR(CHECKLISTE_G1_END_OF_LIFE!$C$3=Tabelle3!$G$8),Tabelle3!H405)))))</f>
        <v>PDA (Windows Mobile)</v>
      </c>
      <c r="J6" s="51"/>
      <c r="K6" s="51"/>
      <c r="L6" s="51" t="str">
        <f>IF(OR(CHECKLISTE_G1_END_OF_LIFE!$C$3=Tabelle3!$G$4),Tabelle3!K367,IF(OR(CHECKLISTE_G1_END_OF_LIFE!$C$3=Tabelle3!$G$5),Tabelle3!K376,IF(OR(CHECKLISTE_G1_END_OF_LIFE!$C$3=Tabelle3!$G$6),Tabelle3!K385,IF(OR(CHECKLISTE_G1_END_OF_LIFE!$C$3=Tabelle3!$G$7),Tabelle3!K395,IF(OR(CHECKLISTE_G1_END_OF_LIFE!$C$3=Tabelle3!$G$8),Tabelle3!K405)))))</f>
        <v>Auch G2 (FW &gt;2.3.01)</v>
      </c>
      <c r="M6" s="51"/>
      <c r="N6" s="51" t="str">
        <f>IF(OR(CHECKLISTE_G1_END_OF_LIFE!$C$3=Tabelle3!$G$4),Tabelle3!M367,IF(OR(CHECKLISTE_G1_END_OF_LIFE!$C$3=Tabelle3!$G$5),Tabelle3!M376,IF(OR(CHECKLISTE_G1_END_OF_LIFE!$C$3=Tabelle3!$G$6),Tabelle3!M385,IF(OR(CHECKLISTE_G1_END_OF_LIFE!$C$3=Tabelle3!$G$7),Tabelle3!M395,IF(OR(CHECKLISTE_G1_END_OF_LIFE!$C$3=Tabelle3!$G$8),Tabelle3!M405)))))</f>
        <v>LSM.Basic 3.1 SP2 mit Treiber update für TRA2.G2</v>
      </c>
      <c r="O6" s="51"/>
      <c r="P6" s="51"/>
      <c r="Q6" s="51" t="str">
        <f>IF(OR(CHECKLISTE_G1_END_OF_LIFE!$C$3=Tabelle3!$G$4),Tabelle3!P367,IF(OR(CHECKLISTE_G1_END_OF_LIFE!$C$3=Tabelle3!$G$5),Tabelle3!P376,IF(OR(CHECKLISTE_G1_END_OF_LIFE!$C$3=Tabelle3!$G$6),Tabelle3!P385,IF(OR(CHECKLISTE_G1_END_OF_LIFE!$C$3=Tabelle3!$G$7),Tabelle3!P395,IF(OR(CHECKLISTE_G1_END_OF_LIFE!$C$3=Tabelle3!$G$8),Tabelle3!P405)))))</f>
        <v>Version ab 15.0</v>
      </c>
      <c r="R6" s="51"/>
    </row>
    <row r="7" spans="1:23" s="33" customFormat="1" x14ac:dyDescent="0.25">
      <c r="G7" s="51" t="s">
        <v>181</v>
      </c>
      <c r="H7" s="51"/>
      <c r="I7" s="51" t="str">
        <f>IF(OR(CHECKLISTE_G1_END_OF_LIFE!$C$3=Tabelle3!$G$4),Tabelle3!H368,IF(OR(CHECKLISTE_G1_END_OF_LIFE!$C$3=Tabelle3!$G$5),Tabelle3!H377,IF(OR(CHECKLISTE_G1_END_OF_LIFE!$C$3=Tabelle3!$G$6),Tabelle3!H386,IF(OR(CHECKLISTE_G1_END_OF_LIFE!$C$3=Tabelle3!$G$7),Tabelle3!H396,IF(OR(CHECKLISTE_G1_END_OF_LIFE!$C$3=Tabelle3!$G$8),Tabelle3!H406)))))</f>
        <v>Laptop/ Netbook/ Tablet</v>
      </c>
      <c r="J7" s="51"/>
      <c r="K7" s="51"/>
      <c r="L7" s="51"/>
      <c r="M7" s="51"/>
      <c r="N7" s="51" t="str">
        <f>IF(OR(CHECKLISTE_G1_END_OF_LIFE!$C$3=Tabelle3!$G$4),Tabelle3!M368,IF(OR(CHECKLISTE_G1_END_OF_LIFE!$C$3=Tabelle3!$G$5),Tabelle3!M377,IF(OR(CHECKLISTE_G1_END_OF_LIFE!$C$3=Tabelle3!$G$6),Tabelle3!M386,IF(OR(CHECKLISTE_G1_END_OF_LIFE!$C$3=Tabelle3!$G$7),Tabelle3!M396,IF(OR(CHECKLISTE_G1_END_OF_LIFE!$C$3=Tabelle3!$G$8),Tabelle3!M406)))))</f>
        <v>LSM.Basic 3.2.10316 oder höher</v>
      </c>
      <c r="O7" s="51"/>
      <c r="P7" s="51"/>
      <c r="Q7" s="51"/>
      <c r="R7" s="51"/>
    </row>
    <row r="8" spans="1:23" s="33" customFormat="1" x14ac:dyDescent="0.25">
      <c r="G8" s="51" t="s">
        <v>182</v>
      </c>
      <c r="H8" s="51"/>
      <c r="I8" s="51"/>
      <c r="J8" s="51"/>
      <c r="K8" s="51"/>
      <c r="L8" s="51"/>
      <c r="M8" s="51"/>
      <c r="N8" s="51" t="str">
        <f>IF(OR(CHECKLISTE_G1_END_OF_LIFE!$C$3=Tabelle3!$G$4),Tabelle3!M369,IF(OR(CHECKLISTE_G1_END_OF_LIFE!$C$3=Tabelle3!$G$5),Tabelle3!M378,IF(OR(CHECKLISTE_G1_END_OF_LIFE!$C$3=Tabelle3!$G$6),Tabelle3!M387,IF(OR(CHECKLISTE_G1_END_OF_LIFE!$C$3=Tabelle3!$G$7),Tabelle3!M397,IF(OR(CHECKLISTE_G1_END_OF_LIFE!$C$3=Tabelle3!$G$8),Tabelle3!M407)))))</f>
        <v>LSM.Business 3.1.SP2 mit Treiber update für TRA2.G2</v>
      </c>
      <c r="O8" s="51"/>
      <c r="P8" s="51"/>
      <c r="Q8" s="51"/>
      <c r="R8" s="51"/>
    </row>
    <row r="9" spans="1:23" s="33" customFormat="1" x14ac:dyDescent="0.25">
      <c r="G9" s="51"/>
      <c r="H9" s="37"/>
      <c r="I9" s="51"/>
      <c r="J9" s="51"/>
      <c r="K9" s="51"/>
      <c r="L9" s="51"/>
      <c r="M9" s="51"/>
      <c r="N9" s="51" t="str">
        <f>IF(OR(CHECKLISTE_G1_END_OF_LIFE!$C$3=Tabelle3!$G$4),Tabelle3!M370,IF(OR(CHECKLISTE_G1_END_OF_LIFE!$C$3=Tabelle3!$G$5),Tabelle3!M379,IF(OR(CHECKLISTE_G1_END_OF_LIFE!$C$3=Tabelle3!$G$6),Tabelle3!M388,IF(OR(CHECKLISTE_G1_END_OF_LIFE!$C$3=Tabelle3!$G$7),Tabelle3!M398,IF(OR(CHECKLISTE_G1_END_OF_LIFE!$C$3=Tabelle3!$G$8),Tabelle3!M408)))))</f>
        <v>LSM.Business 3.2.10316 oder höher</v>
      </c>
      <c r="O9" s="51"/>
      <c r="P9" s="51"/>
      <c r="Q9" s="51"/>
      <c r="R9" s="51"/>
    </row>
    <row r="10" spans="1:23" s="26" customFormat="1" x14ac:dyDescent="0.25">
      <c r="A10" s="28"/>
      <c r="B10" s="28"/>
      <c r="C10" s="28"/>
      <c r="D10" s="28"/>
      <c r="E10" s="28"/>
      <c r="F10" s="28"/>
      <c r="H10" s="29"/>
    </row>
    <row r="11" spans="1:23" x14ac:dyDescent="0.25">
      <c r="A11" s="24"/>
      <c r="B11" s="24"/>
      <c r="C11" s="24"/>
      <c r="D11" s="24"/>
      <c r="E11" s="24"/>
      <c r="F11" s="24"/>
      <c r="H11" s="1"/>
    </row>
    <row r="12" spans="1:23" x14ac:dyDescent="0.25">
      <c r="F12" s="27" t="s">
        <v>59</v>
      </c>
    </row>
    <row r="13" spans="1:23" s="33" customFormat="1" x14ac:dyDescent="0.25">
      <c r="G13" s="33" t="str">
        <f>IF(OR(CHECKLISTE_G1_END_OF_LIFE!$C$3=Tabelle3!$G$4),Tabelle3!G72,(IF(OR(CHECKLISTE_G1_END_OF_LIFE!$C$3=Tabelle3!$G$5),Tabelle3!G128,IF(OR(CHECKLISTE_G1_END_OF_LIFE!$C$3=Tabelle3!$G$6),Tabelle3!G185,IF(OR(CHECKLISTE_G1_END_OF_LIFE!$C$3=Tabelle3!$G$7),Tabelle3!G241,IF(OR(CHECKLISTE_G1_END_OF_LIFE!$C$3=Tabelle3!$G$8),Tabelle3!G298))))))</f>
        <v>CHECKLISTE ABKÜNDIGUNG G1</v>
      </c>
      <c r="H13" s="51">
        <f>IF(OR(CHECKLISTE_G1_END_OF_LIFE!$C$3=Tabelle3!$G$4),Tabelle3!H72,(IF(OR(CHECKLISTE_G1_END_OF_LIFE!$C$3=Tabelle3!$G$5),Tabelle3!H128,IF(OR(CHECKLISTE_G1_END_OF_LIFE!$C$3=Tabelle3!$G$6),Tabelle3!H185,IF(OR(CHECKLISTE_G1_END_OF_LIFE!$C$3=Tabelle3!$G$7),Tabelle3!H241,IF(OR(CHECKLISTE_G1_END_OF_LIFE!$C$3=Tabelle3!$G$8),Tabelle3!H298))))))</f>
        <v>0</v>
      </c>
      <c r="I13" s="51">
        <f>IF(OR(CHECKLISTE_G1_END_OF_LIFE!$C$3=Tabelle3!$G$4),Tabelle3!I72,(IF(OR(CHECKLISTE_G1_END_OF_LIFE!$C$3=Tabelle3!$G$5),Tabelle3!I128,IF(OR(CHECKLISTE_G1_END_OF_LIFE!$C$3=Tabelle3!$G$6),Tabelle3!I185,IF(OR(CHECKLISTE_G1_END_OF_LIFE!$C$3=Tabelle3!$G$7),Tabelle3!I241,IF(OR(CHECKLISTE_G1_END_OF_LIFE!$C$3=Tabelle3!$G$8),Tabelle3!I298))))))</f>
        <v>0</v>
      </c>
      <c r="J13" s="51">
        <f>IF(OR(CHECKLISTE_G1_END_OF_LIFE!$C$3=Tabelle3!$G$4),Tabelle3!J72,(IF(OR(CHECKLISTE_G1_END_OF_LIFE!$C$3=Tabelle3!$G$5),Tabelle3!J128,IF(OR(CHECKLISTE_G1_END_OF_LIFE!$C$3=Tabelle3!$G$6),Tabelle3!J185,IF(OR(CHECKLISTE_G1_END_OF_LIFE!$C$3=Tabelle3!$G$7),Tabelle3!J241,IF(OR(CHECKLISTE_G1_END_OF_LIFE!$C$3=Tabelle3!$G$8),Tabelle3!J298))))))</f>
        <v>0</v>
      </c>
    </row>
    <row r="14" spans="1:23" s="33" customFormat="1" x14ac:dyDescent="0.25">
      <c r="G14" s="51">
        <f>IF(OR(CHECKLISTE_G1_END_OF_LIFE!$C$3=Tabelle3!$G$4),Tabelle3!G73,(IF(OR(CHECKLISTE_G1_END_OF_LIFE!$C$3=Tabelle3!$G$5),Tabelle3!G129,IF(OR(CHECKLISTE_G1_END_OF_LIFE!$C$3=Tabelle3!$G$6),Tabelle3!G186,IF(OR(CHECKLISTE_G1_END_OF_LIFE!$C$3=Tabelle3!$G$7),Tabelle3!G242,IF(OR(CHECKLISTE_G1_END_OF_LIFE!$C$3=Tabelle3!$G$8),Tabelle3!G299))))))</f>
        <v>0</v>
      </c>
      <c r="H14" s="51">
        <f>IF(OR(CHECKLISTE_G1_END_OF_LIFE!$C$3=Tabelle3!$G$4),Tabelle3!H73,(IF(OR(CHECKLISTE_G1_END_OF_LIFE!$C$3=Tabelle3!$G$5),Tabelle3!H129,IF(OR(CHECKLISTE_G1_END_OF_LIFE!$C$3=Tabelle3!$G$6),Tabelle3!H186,IF(OR(CHECKLISTE_G1_END_OF_LIFE!$C$3=Tabelle3!$G$7),Tabelle3!H242,IF(OR(CHECKLISTE_G1_END_OF_LIFE!$C$3=Tabelle3!$G$8),Tabelle3!H299))))))</f>
        <v>0</v>
      </c>
      <c r="I14" s="51">
        <f>IF(OR(CHECKLISTE_G1_END_OF_LIFE!$C$3=Tabelle3!$G$4),Tabelle3!I73,(IF(OR(CHECKLISTE_G1_END_OF_LIFE!$C$3=Tabelle3!$G$5),Tabelle3!I129,IF(OR(CHECKLISTE_G1_END_OF_LIFE!$C$3=Tabelle3!$G$6),Tabelle3!I186,IF(OR(CHECKLISTE_G1_END_OF_LIFE!$C$3=Tabelle3!$G$7),Tabelle3!I242,IF(OR(CHECKLISTE_G1_END_OF_LIFE!$C$3=Tabelle3!$G$8),Tabelle3!I299))))))</f>
        <v>0</v>
      </c>
      <c r="J14" s="51">
        <f>IF(OR(CHECKLISTE_G1_END_OF_LIFE!$C$3=Tabelle3!$G$4),Tabelle3!J73,(IF(OR(CHECKLISTE_G1_END_OF_LIFE!$C$3=Tabelle3!$G$5),Tabelle3!J129,IF(OR(CHECKLISTE_G1_END_OF_LIFE!$C$3=Tabelle3!$G$6),Tabelle3!J186,IF(OR(CHECKLISTE_G1_END_OF_LIFE!$C$3=Tabelle3!$G$7),Tabelle3!J242,IF(OR(CHECKLISTE_G1_END_OF_LIFE!$C$3=Tabelle3!$G$8),Tabelle3!J299))))))</f>
        <v>0</v>
      </c>
    </row>
    <row r="15" spans="1:23" s="33" customFormat="1" ht="23.25" customHeight="1" x14ac:dyDescent="0.25">
      <c r="G15" s="51" t="str">
        <f>IF(OR(CHECKLISTE_G1_END_OF_LIFE!$C$3=Tabelle3!$G$4),Tabelle3!G74,(IF(OR(CHECKLISTE_G1_END_OF_LIFE!$C$3=Tabelle3!$G$5),Tabelle3!G130,IF(OR(CHECKLISTE_G1_END_OF_LIFE!$C$3=Tabelle3!$G$6),Tabelle3!G187,IF(OR(CHECKLISTE_G1_END_OF_LIFE!$C$3=Tabelle3!$G$7),Tabelle3!G243,IF(OR(CHECKLISTE_G1_END_OF_LIFE!$C$3=Tabelle3!$G$8),Tabelle3!G300))))))</f>
        <v>HINWEIS
G1 Produkte sind zu G2 Produkten kompatibel.
Diese Checkliste dient der Einschätzung des Aufwandes der benötigten Anpassungen an der Schließanlage</v>
      </c>
      <c r="H15" s="51">
        <f>IF(OR(CHECKLISTE_G1_END_OF_LIFE!$C$3=Tabelle3!$G$4),Tabelle3!H74,(IF(OR(CHECKLISTE_G1_END_OF_LIFE!$C$3=Tabelle3!$G$5),Tabelle3!H130,IF(OR(CHECKLISTE_G1_END_OF_LIFE!$C$3=Tabelle3!$G$6),Tabelle3!H187,IF(OR(CHECKLISTE_G1_END_OF_LIFE!$C$3=Tabelle3!$G$7),Tabelle3!H243,IF(OR(CHECKLISTE_G1_END_OF_LIFE!$C$3=Tabelle3!$G$8),Tabelle3!H300))))))</f>
        <v>0</v>
      </c>
      <c r="I15" s="51">
        <f>IF(OR(CHECKLISTE_G1_END_OF_LIFE!$C$3=Tabelle3!$G$4),Tabelle3!I74,(IF(OR(CHECKLISTE_G1_END_OF_LIFE!$C$3=Tabelle3!$G$5),Tabelle3!I130,IF(OR(CHECKLISTE_G1_END_OF_LIFE!$C$3=Tabelle3!$G$6),Tabelle3!I187,IF(OR(CHECKLISTE_G1_END_OF_LIFE!$C$3=Tabelle3!$G$7),Tabelle3!I243,IF(OR(CHECKLISTE_G1_END_OF_LIFE!$C$3=Tabelle3!$G$8),Tabelle3!I300))))))</f>
        <v>0</v>
      </c>
      <c r="J15" s="51">
        <f>IF(OR(CHECKLISTE_G1_END_OF_LIFE!$C$3=Tabelle3!$G$4),Tabelle3!J74,(IF(OR(CHECKLISTE_G1_END_OF_LIFE!$C$3=Tabelle3!$G$5),Tabelle3!J130,IF(OR(CHECKLISTE_G1_END_OF_LIFE!$C$3=Tabelle3!$G$6),Tabelle3!J187,IF(OR(CHECKLISTE_G1_END_OF_LIFE!$C$3=Tabelle3!$G$7),Tabelle3!J243,IF(OR(CHECKLISTE_G1_END_OF_LIFE!$C$3=Tabelle3!$G$8),Tabelle3!J300))))))</f>
        <v>0</v>
      </c>
      <c r="N15" s="34"/>
      <c r="O15" s="34"/>
      <c r="P15" s="34"/>
      <c r="Q15" s="34"/>
      <c r="R15" s="34"/>
      <c r="S15" s="34"/>
      <c r="T15" s="34"/>
      <c r="U15" s="34"/>
      <c r="V15" s="34"/>
      <c r="W15" s="34"/>
    </row>
    <row r="16" spans="1:23" s="33" customFormat="1" x14ac:dyDescent="0.25">
      <c r="G16" s="51">
        <f>IF(OR(CHECKLISTE_G1_END_OF_LIFE!$C$3=Tabelle3!$G$4),Tabelle3!G75,(IF(OR(CHECKLISTE_G1_END_OF_LIFE!$C$3=Tabelle3!$G$5),Tabelle3!G131,IF(OR(CHECKLISTE_G1_END_OF_LIFE!$C$3=Tabelle3!$G$6),Tabelle3!G188,IF(OR(CHECKLISTE_G1_END_OF_LIFE!$C$3=Tabelle3!$G$7),Tabelle3!G244,IF(OR(CHECKLISTE_G1_END_OF_LIFE!$C$3=Tabelle3!$G$8),Tabelle3!G301))))))</f>
        <v>0</v>
      </c>
      <c r="H16" s="51">
        <f>IF(OR(CHECKLISTE_G1_END_OF_LIFE!$C$3=Tabelle3!$G$4),Tabelle3!H75,(IF(OR(CHECKLISTE_G1_END_OF_LIFE!$C$3=Tabelle3!$G$5),Tabelle3!H131,IF(OR(CHECKLISTE_G1_END_OF_LIFE!$C$3=Tabelle3!$G$6),Tabelle3!H188,IF(OR(CHECKLISTE_G1_END_OF_LIFE!$C$3=Tabelle3!$G$7),Tabelle3!H244,IF(OR(CHECKLISTE_G1_END_OF_LIFE!$C$3=Tabelle3!$G$8),Tabelle3!H301))))))</f>
        <v>0</v>
      </c>
      <c r="I16" s="51">
        <f>IF(OR(CHECKLISTE_G1_END_OF_LIFE!$C$3=Tabelle3!$G$4),Tabelle3!I75,(IF(OR(CHECKLISTE_G1_END_OF_LIFE!$C$3=Tabelle3!$G$5),Tabelle3!I131,IF(OR(CHECKLISTE_G1_END_OF_LIFE!$C$3=Tabelle3!$G$6),Tabelle3!I188,IF(OR(CHECKLISTE_G1_END_OF_LIFE!$C$3=Tabelle3!$G$7),Tabelle3!I244,IF(OR(CHECKLISTE_G1_END_OF_LIFE!$C$3=Tabelle3!$G$8),Tabelle3!I301))))))</f>
        <v>0</v>
      </c>
      <c r="J16" s="51">
        <f>IF(OR(CHECKLISTE_G1_END_OF_LIFE!$C$3=Tabelle3!$G$4),Tabelle3!J75,(IF(OR(CHECKLISTE_G1_END_OF_LIFE!$C$3=Tabelle3!$G$5),Tabelle3!J131,IF(OR(CHECKLISTE_G1_END_OF_LIFE!$C$3=Tabelle3!$G$6),Tabelle3!J188,IF(OR(CHECKLISTE_G1_END_OF_LIFE!$C$3=Tabelle3!$G$7),Tabelle3!J244,IF(OR(CHECKLISTE_G1_END_OF_LIFE!$C$3=Tabelle3!$G$8),Tabelle3!J301))))))</f>
        <v>0</v>
      </c>
    </row>
    <row r="17" spans="6:10" s="33" customFormat="1" x14ac:dyDescent="0.25">
      <c r="G17" s="51" t="str">
        <f>IF(OR(CHECKLISTE_G1_END_OF_LIFE!$C$3=Tabelle3!$G$4),Tabelle3!G76,(IF(OR(CHECKLISTE_G1_END_OF_LIFE!$C$3=Tabelle3!$G$5),Tabelle3!G132,IF(OR(CHECKLISTE_G1_END_OF_LIFE!$C$3=Tabelle3!$G$6),Tabelle3!G189,IF(OR(CHECKLISTE_G1_END_OF_LIFE!$C$3=Tabelle3!$G$7),Tabelle3!G245,IF(OR(CHECKLISTE_G1_END_OF_LIFE!$C$3=Tabelle3!$G$8),Tabelle3!G302))))))</f>
        <v>PROJEKT / FIRMA</v>
      </c>
      <c r="H17" s="51">
        <f>IF(OR(CHECKLISTE_G1_END_OF_LIFE!$C$3=Tabelle3!$G$4),Tabelle3!H76,(IF(OR(CHECKLISTE_G1_END_OF_LIFE!$C$3=Tabelle3!$G$5),Tabelle3!H132,IF(OR(CHECKLISTE_G1_END_OF_LIFE!$C$3=Tabelle3!$G$6),Tabelle3!H189,IF(OR(CHECKLISTE_G1_END_OF_LIFE!$C$3=Tabelle3!$G$7),Tabelle3!H245,IF(OR(CHECKLISTE_G1_END_OF_LIFE!$C$3=Tabelle3!$G$8),Tabelle3!H302))))))</f>
        <v>0</v>
      </c>
      <c r="I17" s="51">
        <f>IF(OR(CHECKLISTE_G1_END_OF_LIFE!$C$3=Tabelle3!$G$4),Tabelle3!I76,(IF(OR(CHECKLISTE_G1_END_OF_LIFE!$C$3=Tabelle3!$G$5),Tabelle3!I132,IF(OR(CHECKLISTE_G1_END_OF_LIFE!$C$3=Tabelle3!$G$6),Tabelle3!I189,IF(OR(CHECKLISTE_G1_END_OF_LIFE!$C$3=Tabelle3!$G$7),Tabelle3!I245,IF(OR(CHECKLISTE_G1_END_OF_LIFE!$C$3=Tabelle3!$G$8),Tabelle3!I302))))))</f>
        <v>0</v>
      </c>
      <c r="J17" s="51" t="str">
        <f>IF(OR(CHECKLISTE_G1_END_OF_LIFE!$C$3=Tabelle3!$G$4),Tabelle3!J76,(IF(OR(CHECKLISTE_G1_END_OF_LIFE!$C$3=Tabelle3!$G$5),Tabelle3!J132,IF(OR(CHECKLISTE_G1_END_OF_LIFE!$C$3=Tabelle3!$G$6),Tabelle3!J189,IF(OR(CHECKLISTE_G1_END_OF_LIFE!$C$3=Tabelle3!$G$7),Tabelle3!J245,IF(OR(CHECKLISTE_G1_END_OF_LIFE!$C$3=Tabelle3!$G$8),Tabelle3!J302))))))</f>
        <v>KONTAKT</v>
      </c>
    </row>
    <row r="18" spans="6:10" s="33" customFormat="1" x14ac:dyDescent="0.25">
      <c r="G18" s="51" t="str">
        <f>IF(OR(CHECKLISTE_G1_END_OF_LIFE!$C$3=Tabelle3!$G$4),Tabelle3!G77,(IF(OR(CHECKLISTE_G1_END_OF_LIFE!$C$3=Tabelle3!$G$5),Tabelle3!G133,IF(OR(CHECKLISTE_G1_END_OF_LIFE!$C$3=Tabelle3!$G$6),Tabelle3!G190,IF(OR(CHECKLISTE_G1_END_OF_LIFE!$C$3=Tabelle3!$G$7),Tabelle3!G246,IF(OR(CHECKLISTE_G1_END_OF_LIFE!$C$3=Tabelle3!$G$8),Tabelle3!G303))))))</f>
        <v>FACHHANDELSPARTNER</v>
      </c>
      <c r="H18" s="51">
        <f>IF(OR(CHECKLISTE_G1_END_OF_LIFE!$C$3=Tabelle3!$G$4),Tabelle3!H77,(IF(OR(CHECKLISTE_G1_END_OF_LIFE!$C$3=Tabelle3!$G$5),Tabelle3!H133,IF(OR(CHECKLISTE_G1_END_OF_LIFE!$C$3=Tabelle3!$G$6),Tabelle3!H190,IF(OR(CHECKLISTE_G1_END_OF_LIFE!$C$3=Tabelle3!$G$7),Tabelle3!H246,IF(OR(CHECKLISTE_G1_END_OF_LIFE!$C$3=Tabelle3!$G$8),Tabelle3!H303))))))</f>
        <v>0</v>
      </c>
      <c r="I18" s="51">
        <f>IF(OR(CHECKLISTE_G1_END_OF_LIFE!$C$3=Tabelle3!$G$4),Tabelle3!I77,(IF(OR(CHECKLISTE_G1_END_OF_LIFE!$C$3=Tabelle3!$G$5),Tabelle3!I133,IF(OR(CHECKLISTE_G1_END_OF_LIFE!$C$3=Tabelle3!$G$6),Tabelle3!I190,IF(OR(CHECKLISTE_G1_END_OF_LIFE!$C$3=Tabelle3!$G$7),Tabelle3!I246,IF(OR(CHECKLISTE_G1_END_OF_LIFE!$C$3=Tabelle3!$G$8),Tabelle3!I303))))))</f>
        <v>0</v>
      </c>
      <c r="J18" s="51" t="str">
        <f>IF(OR(CHECKLISTE_G1_END_OF_LIFE!$C$3=Tabelle3!$G$4),Tabelle3!J77,(IF(OR(CHECKLISTE_G1_END_OF_LIFE!$C$3=Tabelle3!$G$5),Tabelle3!J133,IF(OR(CHECKLISTE_G1_END_OF_LIFE!$C$3=Tabelle3!$G$6),Tabelle3!J190,IF(OR(CHECKLISTE_G1_END_OF_LIFE!$C$3=Tabelle3!$G$7),Tabelle3!J246,IF(OR(CHECKLISTE_G1_END_OF_LIFE!$C$3=Tabelle3!$G$8),Tabelle3!J303))))))</f>
        <v>KONTAKT</v>
      </c>
    </row>
    <row r="19" spans="6:10" s="33" customFormat="1" x14ac:dyDescent="0.25">
      <c r="G19" s="51" t="str">
        <f>IF(OR(CHECKLISTE_G1_END_OF_LIFE!$C$3=Tabelle3!$G$4),Tabelle3!G78,(IF(OR(CHECKLISTE_G1_END_OF_LIFE!$C$3=Tabelle3!$G$5),Tabelle3!G134,IF(OR(CHECKLISTE_G1_END_OF_LIFE!$C$3=Tabelle3!$G$6),Tabelle3!G191,IF(OR(CHECKLISTE_G1_END_OF_LIFE!$C$3=Tabelle3!$G$7),Tabelle3!G247,IF(OR(CHECKLISTE_G1_END_OF_LIFE!$C$3=Tabelle3!$G$8),Tabelle3!G304))))))</f>
        <v>SIMONSVOSS KONTAKT</v>
      </c>
      <c r="H19" s="51">
        <f>IF(OR(CHECKLISTE_G1_END_OF_LIFE!$C$3=Tabelle3!$G$4),Tabelle3!H78,(IF(OR(CHECKLISTE_G1_END_OF_LIFE!$C$3=Tabelle3!$G$5),Tabelle3!H134,IF(OR(CHECKLISTE_G1_END_OF_LIFE!$C$3=Tabelle3!$G$6),Tabelle3!H191,IF(OR(CHECKLISTE_G1_END_OF_LIFE!$C$3=Tabelle3!$G$7),Tabelle3!H247,IF(OR(CHECKLISTE_G1_END_OF_LIFE!$C$3=Tabelle3!$G$8),Tabelle3!H304))))))</f>
        <v>0</v>
      </c>
      <c r="I19" s="51">
        <f>IF(OR(CHECKLISTE_G1_END_OF_LIFE!$C$3=Tabelle3!$G$4),Tabelle3!I78,(IF(OR(CHECKLISTE_G1_END_OF_LIFE!$C$3=Tabelle3!$G$5),Tabelle3!I134,IF(OR(CHECKLISTE_G1_END_OF_LIFE!$C$3=Tabelle3!$G$6),Tabelle3!I191,IF(OR(CHECKLISTE_G1_END_OF_LIFE!$C$3=Tabelle3!$G$7),Tabelle3!I247,IF(OR(CHECKLISTE_G1_END_OF_LIFE!$C$3=Tabelle3!$G$8),Tabelle3!I304))))))</f>
        <v>0</v>
      </c>
      <c r="J19" s="51">
        <f>IF(OR(CHECKLISTE_G1_END_OF_LIFE!$C$3=Tabelle3!$G$4),Tabelle3!J78,(IF(OR(CHECKLISTE_G1_END_OF_LIFE!$C$3=Tabelle3!$G$5),Tabelle3!J134,IF(OR(CHECKLISTE_G1_END_OF_LIFE!$C$3=Tabelle3!$G$6),Tabelle3!J191,IF(OR(CHECKLISTE_G1_END_OF_LIFE!$C$3=Tabelle3!$G$7),Tabelle3!J247,IF(OR(CHECKLISTE_G1_END_OF_LIFE!$C$3=Tabelle3!$G$8),Tabelle3!J304))))))</f>
        <v>0</v>
      </c>
    </row>
    <row r="20" spans="6:10" s="33" customFormat="1" x14ac:dyDescent="0.25">
      <c r="G20" s="51">
        <f>IF(OR(CHECKLISTE_G1_END_OF_LIFE!$C$3=Tabelle3!$G$4),Tabelle3!G79,(IF(OR(CHECKLISTE_G1_END_OF_LIFE!$C$3=Tabelle3!$G$5),Tabelle3!G135,IF(OR(CHECKLISTE_G1_END_OF_LIFE!$C$3=Tabelle3!$G$6),Tabelle3!G192,IF(OR(CHECKLISTE_G1_END_OF_LIFE!$C$3=Tabelle3!$G$7),Tabelle3!G248,IF(OR(CHECKLISTE_G1_END_OF_LIFE!$C$3=Tabelle3!$G$8),Tabelle3!G305))))))</f>
        <v>0</v>
      </c>
      <c r="H20" s="51">
        <f>IF(OR(CHECKLISTE_G1_END_OF_LIFE!$C$3=Tabelle3!$G$4),Tabelle3!H79,(IF(OR(CHECKLISTE_G1_END_OF_LIFE!$C$3=Tabelle3!$G$5),Tabelle3!H135,IF(OR(CHECKLISTE_G1_END_OF_LIFE!$C$3=Tabelle3!$G$6),Tabelle3!H192,IF(OR(CHECKLISTE_G1_END_OF_LIFE!$C$3=Tabelle3!$G$7),Tabelle3!H248,IF(OR(CHECKLISTE_G1_END_OF_LIFE!$C$3=Tabelle3!$G$8),Tabelle3!H305))))))</f>
        <v>0</v>
      </c>
      <c r="I20" s="51">
        <f>IF(OR(CHECKLISTE_G1_END_OF_LIFE!$C$3=Tabelle3!$G$4),Tabelle3!I79,(IF(OR(CHECKLISTE_G1_END_OF_LIFE!$C$3=Tabelle3!$G$5),Tabelle3!I135,IF(OR(CHECKLISTE_G1_END_OF_LIFE!$C$3=Tabelle3!$G$6),Tabelle3!I192,IF(OR(CHECKLISTE_G1_END_OF_LIFE!$C$3=Tabelle3!$G$7),Tabelle3!I248,IF(OR(CHECKLISTE_G1_END_OF_LIFE!$C$3=Tabelle3!$G$8),Tabelle3!I305))))))</f>
        <v>0</v>
      </c>
      <c r="J20" s="51">
        <f>IF(OR(CHECKLISTE_G1_END_OF_LIFE!$C$3=Tabelle3!$G$4),Tabelle3!J79,(IF(OR(CHECKLISTE_G1_END_OF_LIFE!$C$3=Tabelle3!$G$5),Tabelle3!J135,IF(OR(CHECKLISTE_G1_END_OF_LIFE!$C$3=Tabelle3!$G$6),Tabelle3!J192,IF(OR(CHECKLISTE_G1_END_OF_LIFE!$C$3=Tabelle3!$G$7),Tabelle3!J248,IF(OR(CHECKLISTE_G1_END_OF_LIFE!$C$3=Tabelle3!$G$8),Tabelle3!J305))))))</f>
        <v>0</v>
      </c>
    </row>
    <row r="21" spans="6:10" s="33" customFormat="1" x14ac:dyDescent="0.25">
      <c r="G21" s="51">
        <f>IF(OR(CHECKLISTE_G1_END_OF_LIFE!$C$3=Tabelle3!$G$4),Tabelle3!G80,(IF(OR(CHECKLISTE_G1_END_OF_LIFE!$C$3=Tabelle3!$G$5),Tabelle3!G136,IF(OR(CHECKLISTE_G1_END_OF_LIFE!$C$3=Tabelle3!$G$6),Tabelle3!G193,IF(OR(CHECKLISTE_G1_END_OF_LIFE!$C$3=Tabelle3!$G$7),Tabelle3!G249,IF(OR(CHECKLISTE_G1_END_OF_LIFE!$C$3=Tabelle3!$G$8),Tabelle3!G306))))))</f>
        <v>0</v>
      </c>
      <c r="H21" s="51">
        <f>IF(OR(CHECKLISTE_G1_END_OF_LIFE!$C$3=Tabelle3!$G$4),Tabelle3!H80,(IF(OR(CHECKLISTE_G1_END_OF_LIFE!$C$3=Tabelle3!$G$5),Tabelle3!H136,IF(OR(CHECKLISTE_G1_END_OF_LIFE!$C$3=Tabelle3!$G$6),Tabelle3!H193,IF(OR(CHECKLISTE_G1_END_OF_LIFE!$C$3=Tabelle3!$G$7),Tabelle3!H249,IF(OR(CHECKLISTE_G1_END_OF_LIFE!$C$3=Tabelle3!$G$8),Tabelle3!H306))))))</f>
        <v>0</v>
      </c>
      <c r="I21" s="51">
        <f>IF(OR(CHECKLISTE_G1_END_OF_LIFE!$C$3=Tabelle3!$G$4),Tabelle3!I80,(IF(OR(CHECKLISTE_G1_END_OF_LIFE!$C$3=Tabelle3!$G$5),Tabelle3!I136,IF(OR(CHECKLISTE_G1_END_OF_LIFE!$C$3=Tabelle3!$G$6),Tabelle3!I193,IF(OR(CHECKLISTE_G1_END_OF_LIFE!$C$3=Tabelle3!$G$7),Tabelle3!I249,IF(OR(CHECKLISTE_G1_END_OF_LIFE!$C$3=Tabelle3!$G$8),Tabelle3!I306))))))</f>
        <v>0</v>
      </c>
      <c r="J21" s="51">
        <f>IF(OR(CHECKLISTE_G1_END_OF_LIFE!$C$3=Tabelle3!$G$4),Tabelle3!J80,(IF(OR(CHECKLISTE_G1_END_OF_LIFE!$C$3=Tabelle3!$G$5),Tabelle3!J136,IF(OR(CHECKLISTE_G1_END_OF_LIFE!$C$3=Tabelle3!$G$6),Tabelle3!J193,IF(OR(CHECKLISTE_G1_END_OF_LIFE!$C$3=Tabelle3!$G$7),Tabelle3!J249,IF(OR(CHECKLISTE_G1_END_OF_LIFE!$C$3=Tabelle3!$G$8),Tabelle3!J306))))))</f>
        <v>0</v>
      </c>
    </row>
    <row r="22" spans="6:10" s="33" customFormat="1" x14ac:dyDescent="0.25">
      <c r="F22" s="51">
        <f>IF(OR(CHECKLISTE_G1_END_OF_LIFE!$C$3=Tabelle3!$G$4),Tabelle3!F81,(IF(OR(CHECKLISTE_G1_END_OF_LIFE!$C$3=Tabelle3!$G$5),Tabelle3!F137,IF(OR(CHECKLISTE_G1_END_OF_LIFE!$C$3=Tabelle3!$G$6),Tabelle3!F194,IF(OR(CHECKLISTE_G1_END_OF_LIFE!$C$3=Tabelle3!$G$7),Tabelle3!F250,IF(OR(CHECKLISTE_G1_END_OF_LIFE!$C$3=Tabelle3!$G$8),Tabelle3!F307))))))</f>
        <v>0</v>
      </c>
      <c r="G22" s="51" t="str">
        <f>IF(OR(CHECKLISTE_G1_END_OF_LIFE!$C$3=Tabelle3!$G$4),Tabelle3!G81,(IF(OR(CHECKLISTE_G1_END_OF_LIFE!$C$3=Tabelle3!$G$5),Tabelle3!G137,IF(OR(CHECKLISTE_G1_END_OF_LIFE!$C$3=Tabelle3!$G$6),Tabelle3!G194,IF(OR(CHECKLISTE_G1_END_OF_LIFE!$C$3=Tabelle3!$G$7),Tabelle3!G250,IF(OR(CHECKLISTE_G1_END_OF_LIFE!$C$3=Tabelle3!$G$8),Tabelle3!G307))))))</f>
        <v>HILFE</v>
      </c>
      <c r="H22" s="51" t="str">
        <f>IF(OR(CHECKLISTE_G1_END_OF_LIFE!$C$3=Tabelle3!$G$4),Tabelle3!H81,(IF(OR(CHECKLISTE_G1_END_OF_LIFE!$C$3=Tabelle3!$G$5),Tabelle3!H137,IF(OR(CHECKLISTE_G1_END_OF_LIFE!$C$3=Tabelle3!$G$6),Tabelle3!H194,IF(OR(CHECKLISTE_G1_END_OF_LIFE!$C$3=Tabelle3!$G$7),Tabelle3!H250,IF(OR(CHECKLISTE_G1_END_OF_LIFE!$C$3=Tabelle3!$G$8),Tabelle3!H307))))))</f>
        <v>Auswahl</v>
      </c>
      <c r="I22" s="51">
        <f>IF(OR(CHECKLISTE_G1_END_OF_LIFE!$C$3=Tabelle3!$G$4),Tabelle3!I81,(IF(OR(CHECKLISTE_G1_END_OF_LIFE!$C$3=Tabelle3!$G$5),Tabelle3!I137,IF(OR(CHECKLISTE_G1_END_OF_LIFE!$C$3=Tabelle3!$G$6),Tabelle3!I194,IF(OR(CHECKLISTE_G1_END_OF_LIFE!$C$3=Tabelle3!$G$7),Tabelle3!I250,IF(OR(CHECKLISTE_G1_END_OF_LIFE!$C$3=Tabelle3!$G$8),Tabelle3!I307))))))</f>
        <v>0</v>
      </c>
      <c r="J22" s="51">
        <f>IF(OR(CHECKLISTE_G1_END_OF_LIFE!$C$3=Tabelle3!$G$4),Tabelle3!J81,(IF(OR(CHECKLISTE_G1_END_OF_LIFE!$C$3=Tabelle3!$G$5),Tabelle3!J137,IF(OR(CHECKLISTE_G1_END_OF_LIFE!$C$3=Tabelle3!$G$6),Tabelle3!J194,IF(OR(CHECKLISTE_G1_END_OF_LIFE!$C$3=Tabelle3!$G$7),Tabelle3!J250,IF(OR(CHECKLISTE_G1_END_OF_LIFE!$C$3=Tabelle3!$G$8),Tabelle3!J307))))))</f>
        <v>0</v>
      </c>
    </row>
    <row r="23" spans="6:10" s="33" customFormat="1" ht="48" customHeight="1" x14ac:dyDescent="0.35">
      <c r="F23" s="51">
        <f>IF(OR(CHECKLISTE_G1_END_OF_LIFE!$C$3=Tabelle3!$G$4),Tabelle3!F82,(IF(OR(CHECKLISTE_G1_END_OF_LIFE!$C$3=Tabelle3!$G$5),Tabelle3!F138,IF(OR(CHECKLISTE_G1_END_OF_LIFE!$C$3=Tabelle3!$G$6),Tabelle3!F195,IF(OR(CHECKLISTE_G1_END_OF_LIFE!$C$3=Tabelle3!$G$7),Tabelle3!F251,IF(OR(CHECKLISTE_G1_END_OF_LIFE!$C$3=Tabelle3!$G$8),Tabelle3!F308))))))</f>
        <v>0</v>
      </c>
      <c r="G23" s="51">
        <f>IF(OR(CHECKLISTE_G1_END_OF_LIFE!$C$3=Tabelle3!$G$4),Tabelle3!G82,(IF(OR(CHECKLISTE_G1_END_OF_LIFE!$C$3=Tabelle3!$G$5),Tabelle3!G138,IF(OR(CHECKLISTE_G1_END_OF_LIFE!$C$3=Tabelle3!$G$6),Tabelle3!G195,IF(OR(CHECKLISTE_G1_END_OF_LIFE!$C$3=Tabelle3!$G$7),Tabelle3!G251,IF(OR(CHECKLISTE_G1_END_OF_LIFE!$C$3=Tabelle3!$G$8),Tabelle3!G308))))))</f>
        <v>0</v>
      </c>
      <c r="H23" s="51" t="str">
        <f>IF(OR(CHECKLISTE_G1_END_OF_LIFE!$C$3=Tabelle3!$G$4),Tabelle3!H82,(IF(OR(CHECKLISTE_G1_END_OF_LIFE!$C$3=Tabelle3!$G$5),Tabelle3!H138,IF(OR(CHECKLISTE_G1_END_OF_LIFE!$C$3=Tabelle3!$G$6),Tabelle3!H195,IF(OR(CHECKLISTE_G1_END_OF_LIFE!$C$3=Tabelle3!$G$7),Tabelle3!H251,IF(OR(CHECKLISTE_G1_END_OF_LIFE!$C$3=Tabelle3!$G$8),Tabelle3!H308))))))</f>
        <v>HIER AUSWAHL TREFFEN</v>
      </c>
      <c r="I23" s="51">
        <f>IF(OR(CHECKLISTE_G1_END_OF_LIFE!$C$3=Tabelle3!$G$4),Tabelle3!I82,(IF(OR(CHECKLISTE_G1_END_OF_LIFE!$C$3=Tabelle3!$G$5),Tabelle3!I138,IF(OR(CHECKLISTE_G1_END_OF_LIFE!$C$3=Tabelle3!$G$6),Tabelle3!I195,IF(OR(CHECKLISTE_G1_END_OF_LIFE!$C$3=Tabelle3!$G$7),Tabelle3!I251,IF(OR(CHECKLISTE_G1_END_OF_LIFE!$C$3=Tabelle3!$G$8),Tabelle3!I308))))))</f>
        <v>0</v>
      </c>
      <c r="J23" s="51">
        <f>IF(OR(CHECKLISTE_G1_END_OF_LIFE!$C$3=Tabelle3!$G$4),Tabelle3!J82,(IF(OR(CHECKLISTE_G1_END_OF_LIFE!$C$3=Tabelle3!$G$5),Tabelle3!J138,IF(OR(CHECKLISTE_G1_END_OF_LIFE!$C$3=Tabelle3!$G$6),Tabelle3!J195,IF(OR(CHECKLISTE_G1_END_OF_LIFE!$C$3=Tabelle3!$G$7),Tabelle3!J251,IF(OR(CHECKLISTE_G1_END_OF_LIFE!$C$3=Tabelle3!$G$8),Tabelle3!J308))))))</f>
        <v>0</v>
      </c>
    </row>
    <row r="24" spans="6:10" s="33" customFormat="1" x14ac:dyDescent="0.25">
      <c r="F24" s="51" t="str">
        <f>IF(OR(CHECKLISTE_G1_END_OF_LIFE!$C$3=Tabelle3!$G$4),Tabelle3!F83,(IF(OR(CHECKLISTE_G1_END_OF_LIFE!$C$3=Tabelle3!$G$5),Tabelle3!F139,IF(OR(CHECKLISTE_G1_END_OF_LIFE!$C$3=Tabelle3!$G$6),Tabelle3!F196,IF(OR(CHECKLISTE_G1_END_OF_LIFE!$C$3=Tabelle3!$G$7),Tabelle3!F252,IF(OR(CHECKLISTE_G1_END_OF_LIFE!$C$3=Tabelle3!$G$8),Tabelle3!F309))))))</f>
        <v>PRODUKT</v>
      </c>
      <c r="G24" s="51">
        <f>IF(OR(CHECKLISTE_G1_END_OF_LIFE!$C$3=Tabelle3!$G$4),Tabelle3!G83,(IF(OR(CHECKLISTE_G1_END_OF_LIFE!$C$3=Tabelle3!$G$5),Tabelle3!G139,IF(OR(CHECKLISTE_G1_END_OF_LIFE!$C$3=Tabelle3!$G$6),Tabelle3!G196,IF(OR(CHECKLISTE_G1_END_OF_LIFE!$C$3=Tabelle3!$G$7),Tabelle3!G252,IF(OR(CHECKLISTE_G1_END_OF_LIFE!$C$3=Tabelle3!$G$8),Tabelle3!G309))))))</f>
        <v>0</v>
      </c>
    </row>
    <row r="25" spans="6:10" s="33" customFormat="1" x14ac:dyDescent="0.25">
      <c r="F25" s="51" t="str">
        <f>IF(OR(CHECKLISTE_G1_END_OF_LIFE!$C$3=Tabelle3!$G$4),Tabelle3!F84,(IF(OR(CHECKLISTE_G1_END_OF_LIFE!$C$3=Tabelle3!$G$5),Tabelle3!F140,IF(OR(CHECKLISTE_G1_END_OF_LIFE!$C$3=Tabelle3!$G$6),Tabelle3!F197,IF(OR(CHECKLISTE_G1_END_OF_LIFE!$C$3=Tabelle3!$G$7),Tabelle3!F253,IF(OR(CHECKLISTE_G1_END_OF_LIFE!$C$3=Tabelle3!$G$8),Tabelle3!F310))))))</f>
        <v>SOFTWARE</v>
      </c>
      <c r="G25" s="51">
        <f>IF(OR(CHECKLISTE_G1_END_OF_LIFE!$C$3=Tabelle3!$G$4),Tabelle3!G84,(IF(OR(CHECKLISTE_G1_END_OF_LIFE!$C$3=Tabelle3!$G$5),Tabelle3!G140,IF(OR(CHECKLISTE_G1_END_OF_LIFE!$C$3=Tabelle3!$G$6),Tabelle3!G197,IF(OR(CHECKLISTE_G1_END_OF_LIFE!$C$3=Tabelle3!$G$7),Tabelle3!G253,IF(OR(CHECKLISTE_G1_END_OF_LIFE!$C$3=Tabelle3!$G$8),Tabelle3!G310))))))</f>
        <v>0</v>
      </c>
    </row>
    <row r="26" spans="6:10" s="33" customFormat="1" x14ac:dyDescent="0.25">
      <c r="F26" s="51" t="str">
        <f>IF(OR(CHECKLISTE_G1_END_OF_LIFE!$C$3=Tabelle3!$G$4),Tabelle3!F85,(IF(OR(CHECKLISTE_G1_END_OF_LIFE!$C$3=Tabelle3!$G$5),Tabelle3!F141,IF(OR(CHECKLISTE_G1_END_OF_LIFE!$C$3=Tabelle3!$G$6),Tabelle3!F198,IF(OR(CHECKLISTE_G1_END_OF_LIFE!$C$3=Tabelle3!$G$7),Tabelle3!F254,IF(OR(CHECKLISTE_G1_END_OF_LIFE!$C$3=Tabelle3!$G$8),Tabelle3!F311))))))</f>
        <v>TRANSPONDER</v>
      </c>
      <c r="G26" s="51" t="str">
        <f>IF(OR(CHECKLISTE_G1_END_OF_LIFE!$C$3=Tabelle3!$G$4),Tabelle3!G85,(IF(OR(CHECKLISTE_G1_END_OF_LIFE!$C$3=Tabelle3!$G$5),Tabelle3!G141,IF(OR(CHECKLISTE_G1_END_OF_LIFE!$C$3=Tabelle3!$G$6),Tabelle3!G198,IF(OR(CHECKLISTE_G1_END_OF_LIFE!$C$3=Tabelle3!$G$7),Tabelle3!G254,IF(OR(CHECKLISTE_G1_END_OF_LIFE!$C$3=Tabelle3!$G$8),Tabelle3!G311))))))</f>
        <v>?</v>
      </c>
    </row>
    <row r="27" spans="6:10" s="33" customFormat="1" x14ac:dyDescent="0.25">
      <c r="F27" s="51" t="str">
        <f>IF(OR(CHECKLISTE_G1_END_OF_LIFE!$C$3=Tabelle3!$G$4),Tabelle3!F86,(IF(OR(CHECKLISTE_G1_END_OF_LIFE!$C$3=Tabelle3!$G$5),Tabelle3!F142,IF(OR(CHECKLISTE_G1_END_OF_LIFE!$C$3=Tabelle3!$G$6),Tabelle3!F199,IF(OR(CHECKLISTE_G1_END_OF_LIFE!$C$3=Tabelle3!$G$7),Tabelle3!F255,IF(OR(CHECKLISTE_G1_END_OF_LIFE!$C$3=Tabelle3!$G$8),Tabelle3!F312))))))</f>
        <v>PROGRAMMIERGERÄT</v>
      </c>
      <c r="G27" s="51" t="str">
        <f>IF(OR(CHECKLISTE_G1_END_OF_LIFE!$C$3=Tabelle3!$G$4),Tabelle3!G86,(IF(OR(CHECKLISTE_G1_END_OF_LIFE!$C$3=Tabelle3!$G$5),Tabelle3!G142,IF(OR(CHECKLISTE_G1_END_OF_LIFE!$C$3=Tabelle3!$G$6),Tabelle3!G199,IF(OR(CHECKLISTE_G1_END_OF_LIFE!$C$3=Tabelle3!$G$7),Tabelle3!G255,IF(OR(CHECKLISTE_G1_END_OF_LIFE!$C$3=Tabelle3!$G$8),Tabelle3!G312))))))</f>
        <v>?</v>
      </c>
    </row>
    <row r="28" spans="6:10" s="33" customFormat="1" x14ac:dyDescent="0.25">
      <c r="F28" s="51" t="str">
        <f>IF(OR(CHECKLISTE_G1_END_OF_LIFE!$C$3=Tabelle3!$G$4),Tabelle3!F87,(IF(OR(CHECKLISTE_G1_END_OF_LIFE!$C$3=Tabelle3!$G$5),Tabelle3!F143,IF(OR(CHECKLISTE_G1_END_OF_LIFE!$C$3=Tabelle3!$G$6),Tabelle3!F200,IF(OR(CHECKLISTE_G1_END_OF_LIFE!$C$3=Tabelle3!$G$7),Tabelle3!F256,IF(OR(CHECKLISTE_G1_END_OF_LIFE!$C$3=Tabelle3!$G$8),Tabelle3!F313))))))</f>
        <v>LON NETZWERK</v>
      </c>
      <c r="G28" s="51" t="str">
        <f>IF(OR(CHECKLISTE_G1_END_OF_LIFE!$C$3=Tabelle3!$G$4),Tabelle3!G87,(IF(OR(CHECKLISTE_G1_END_OF_LIFE!$C$3=Tabelle3!$G$5),Tabelle3!G143,IF(OR(CHECKLISTE_G1_END_OF_LIFE!$C$3=Tabelle3!$G$6),Tabelle3!G200,IF(OR(CHECKLISTE_G1_END_OF_LIFE!$C$3=Tabelle3!$G$7),Tabelle3!G256,IF(OR(CHECKLISTE_G1_END_OF_LIFE!$C$3=Tabelle3!$G$8),Tabelle3!G313))))))</f>
        <v>?</v>
      </c>
    </row>
    <row r="29" spans="6:10" s="33" customFormat="1" x14ac:dyDescent="0.25">
      <c r="F29" s="51" t="str">
        <f>IF(OR(CHECKLISTE_G1_END_OF_LIFE!$C$3=Tabelle3!$G$4),Tabelle3!F88,(IF(OR(CHECKLISTE_G1_END_OF_LIFE!$C$3=Tabelle3!$G$5),Tabelle3!F144,IF(OR(CHECKLISTE_G1_END_OF_LIFE!$C$3=Tabelle3!$G$6),Tabelle3!F201,IF(OR(CHECKLISTE_G1_END_OF_LIFE!$C$3=Tabelle3!$G$7),Tabelle3!F257,IF(OR(CHECKLISTE_G1_END_OF_LIFE!$C$3=Tabelle3!$G$8),Tabelle3!F314))))))</f>
        <v>WAVENET NETZWERK</v>
      </c>
      <c r="G29" s="51" t="str">
        <f>IF(OR(CHECKLISTE_G1_END_OF_LIFE!$C$3=Tabelle3!$G$4),Tabelle3!G88,(IF(OR(CHECKLISTE_G1_END_OF_LIFE!$C$3=Tabelle3!$G$5),Tabelle3!G144,IF(OR(CHECKLISTE_G1_END_OF_LIFE!$C$3=Tabelle3!$G$6),Tabelle3!G201,IF(OR(CHECKLISTE_G1_END_OF_LIFE!$C$3=Tabelle3!$G$7),Tabelle3!G257,IF(OR(CHECKLISTE_G1_END_OF_LIFE!$C$3=Tabelle3!$G$8),Tabelle3!G314))))))</f>
        <v>?</v>
      </c>
    </row>
    <row r="30" spans="6:10" s="33" customFormat="1" x14ac:dyDescent="0.25">
      <c r="F30" s="51" t="str">
        <f>IF(OR(CHECKLISTE_G1_END_OF_LIFE!$C$3=Tabelle3!$G$4),Tabelle3!F89,(IF(OR(CHECKLISTE_G1_END_OF_LIFE!$C$3=Tabelle3!$G$5),Tabelle3!F145,IF(OR(CHECKLISTE_G1_END_OF_LIFE!$C$3=Tabelle3!$G$6),Tabelle3!F202,IF(OR(CHECKLISTE_G1_END_OF_LIFE!$C$3=Tabelle3!$G$7),Tabelle3!F258,IF(OR(CHECKLISTE_G1_END_OF_LIFE!$C$3=Tabelle3!$G$8),Tabelle3!F315))))))</f>
        <v>ROUTER / CENTRAL NODES</v>
      </c>
      <c r="G30" s="51">
        <f>IF(OR(CHECKLISTE_G1_END_OF_LIFE!$C$3=Tabelle3!$G$4),Tabelle3!G89,(IF(OR(CHECKLISTE_G1_END_OF_LIFE!$C$3=Tabelle3!$G$5),Tabelle3!G145,IF(OR(CHECKLISTE_G1_END_OF_LIFE!$C$3=Tabelle3!$G$6),Tabelle3!G202,IF(OR(CHECKLISTE_G1_END_OF_LIFE!$C$3=Tabelle3!$G$7),Tabelle3!G258,IF(OR(CHECKLISTE_G1_END_OF_LIFE!$C$3=Tabelle3!$G$8),Tabelle3!G315))))))</f>
        <v>0</v>
      </c>
    </row>
    <row r="31" spans="6:10" s="33" customFormat="1" x14ac:dyDescent="0.25">
      <c r="F31" s="51" t="str">
        <f>IF(OR(CHECKLISTE_G1_END_OF_LIFE!$C$3=Tabelle3!$G$4),Tabelle3!F90,(IF(OR(CHECKLISTE_G1_END_OF_LIFE!$C$3=Tabelle3!$G$5),Tabelle3!F146,IF(OR(CHECKLISTE_G1_END_OF_LIFE!$C$3=Tabelle3!$G$6),Tabelle3!F203,IF(OR(CHECKLISTE_G1_END_OF_LIFE!$C$3=Tabelle3!$G$7),Tabelle3!F259,IF(OR(CHECKLISTE_G1_END_OF_LIFE!$C$3=Tabelle3!$G$8),Tabelle3!F316))))))</f>
        <v>LOCKNODES</v>
      </c>
      <c r="G31" s="51" t="str">
        <f>IF(OR(CHECKLISTE_G1_END_OF_LIFE!$C$3=Tabelle3!$G$4),Tabelle3!G90,(IF(OR(CHECKLISTE_G1_END_OF_LIFE!$C$3=Tabelle3!$G$5),Tabelle3!G146,IF(OR(CHECKLISTE_G1_END_OF_LIFE!$C$3=Tabelle3!$G$6),Tabelle3!G203,IF(OR(CHECKLISTE_G1_END_OF_LIFE!$C$3=Tabelle3!$G$7),Tabelle3!G259,IF(OR(CHECKLISTE_G1_END_OF_LIFE!$C$3=Tabelle3!$G$8),Tabelle3!G316))))))</f>
        <v>?</v>
      </c>
    </row>
    <row r="32" spans="6:10" s="33" customFormat="1" x14ac:dyDescent="0.25">
      <c r="F32" s="51" t="str">
        <f>IF(OR(CHECKLISTE_G1_END_OF_LIFE!$C$3=Tabelle3!$G$4),Tabelle3!F91,(IF(OR(CHECKLISTE_G1_END_OF_LIFE!$C$3=Tabelle3!$G$5),Tabelle3!F147,IF(OR(CHECKLISTE_G1_END_OF_LIFE!$C$3=Tabelle3!$G$6),Tabelle3!F204,IF(OR(CHECKLISTE_G1_END_OF_LIFE!$C$3=Tabelle3!$G$7),Tabelle3!F260,IF(OR(CHECKLISTE_G1_END_OF_LIFE!$C$3=Tabelle3!$G$8),Tabelle3!F317))))))</f>
        <v>ÜBERGREIFENDE EBENE
(FEUERWEHR TRANSPONDER)</v>
      </c>
      <c r="G32" s="51" t="str">
        <f>IF(OR(CHECKLISTE_G1_END_OF_LIFE!$C$3=Tabelle3!$G$4),Tabelle3!G91,(IF(OR(CHECKLISTE_G1_END_OF_LIFE!$C$3=Tabelle3!$G$5),Tabelle3!G147,IF(OR(CHECKLISTE_G1_END_OF_LIFE!$C$3=Tabelle3!$G$6),Tabelle3!G204,IF(OR(CHECKLISTE_G1_END_OF_LIFE!$C$3=Tabelle3!$G$7),Tabelle3!G260,IF(OR(CHECKLISTE_G1_END_OF_LIFE!$C$3=Tabelle3!$G$8),Tabelle3!G317))))))</f>
        <v>?</v>
      </c>
    </row>
    <row r="33" spans="6:7" s="33" customFormat="1" x14ac:dyDescent="0.25">
      <c r="F33" s="51" t="str">
        <f>IF(OR(CHECKLISTE_G1_END_OF_LIFE!$C$3=Tabelle3!$G$4),Tabelle3!F92,(IF(OR(CHECKLISTE_G1_END_OF_LIFE!$C$3=Tabelle3!$G$5),Tabelle3!F148,IF(OR(CHECKLISTE_G1_END_OF_LIFE!$C$3=Tabelle3!$G$6),Tabelle3!F205,IF(OR(CHECKLISTE_G1_END_OF_LIFE!$C$3=Tabelle3!$G$7),Tabelle3!F261,IF(OR(CHECKLISTE_G1_END_OF_LIFE!$C$3=Tabelle3!$G$8),Tabelle3!F318))))))</f>
        <v>MOBILE PROGRAMMIERUNG</v>
      </c>
      <c r="G33" s="51">
        <f>IF(OR(CHECKLISTE_G1_END_OF_LIFE!$C$3=Tabelle3!$G$4),Tabelle3!G92,(IF(OR(CHECKLISTE_G1_END_OF_LIFE!$C$3=Tabelle3!$G$5),Tabelle3!G148,IF(OR(CHECKLISTE_G1_END_OF_LIFE!$C$3=Tabelle3!$G$6),Tabelle3!G205,IF(OR(CHECKLISTE_G1_END_OF_LIFE!$C$3=Tabelle3!$G$7),Tabelle3!G261,IF(OR(CHECKLISTE_G1_END_OF_LIFE!$C$3=Tabelle3!$G$8),Tabelle3!G318))))))</f>
        <v>0</v>
      </c>
    </row>
    <row r="34" spans="6:7" s="33" customFormat="1" x14ac:dyDescent="0.25">
      <c r="F34" s="51">
        <f>IF(OR(CHECKLISTE_G1_END_OF_LIFE!$C$3=Tabelle3!$G$4),Tabelle3!F93,(IF(OR(CHECKLISTE_G1_END_OF_LIFE!$C$3=Tabelle3!$G$5),Tabelle3!F149,IF(OR(CHECKLISTE_G1_END_OF_LIFE!$C$3=Tabelle3!$G$6),Tabelle3!F206,IF(OR(CHECKLISTE_G1_END_OF_LIFE!$C$3=Tabelle3!$G$7),Tabelle3!F262,IF(OR(CHECKLISTE_G1_END_OF_LIFE!$C$3=Tabelle3!$G$8),Tabelle3!F319))))))</f>
        <v>0</v>
      </c>
      <c r="G34" s="51">
        <f>IF(OR(CHECKLISTE_G1_END_OF_LIFE!$C$3=Tabelle3!$G$4),Tabelle3!G93,(IF(OR(CHECKLISTE_G1_END_OF_LIFE!$C$3=Tabelle3!$G$5),Tabelle3!G149,IF(OR(CHECKLISTE_G1_END_OF_LIFE!$C$3=Tabelle3!$G$6),Tabelle3!G206,IF(OR(CHECKLISTE_G1_END_OF_LIFE!$C$3=Tabelle3!$G$7),Tabelle3!G262,IF(OR(CHECKLISTE_G1_END_OF_LIFE!$C$3=Tabelle3!$G$8),Tabelle3!G319))))))</f>
        <v>0</v>
      </c>
    </row>
    <row r="35" spans="6:7" s="33" customFormat="1" x14ac:dyDescent="0.25">
      <c r="F35" s="51" t="str">
        <f>IF(OR(CHECKLISTE_G1_END_OF_LIFE!$C$3=Tabelle3!$G$4),Tabelle3!F94,(IF(OR(CHECKLISTE_G1_END_OF_LIFE!$C$3=Tabelle3!$G$5),Tabelle3!F150,IF(OR(CHECKLISTE_G1_END_OF_LIFE!$C$3=Tabelle3!$G$6),Tabelle3!F207,IF(OR(CHECKLISTE_G1_END_OF_LIFE!$C$3=Tabelle3!$G$7),Tabelle3!F263,IF(OR(CHECKLISTE_G1_END_OF_LIFE!$C$3=Tabelle3!$G$8),Tabelle3!F320))))))</f>
        <v>Ergebnis:</v>
      </c>
      <c r="G35" s="51" t="str">
        <f>IF(OR(CHECKLISTE_G1_END_OF_LIFE!$C$3=Tabelle3!$G$4),Tabelle3!G94,(IF(OR(CHECKLISTE_G1_END_OF_LIFE!$C$3=Tabelle3!$G$5),Tabelle3!G150,IF(OR(CHECKLISTE_G1_END_OF_LIFE!$C$3=Tabelle3!$G$6),Tabelle3!G207,IF(OR(CHECKLISTE_G1_END_OF_LIFE!$C$3=Tabelle3!$G$7),Tabelle3!G263,IF(OR(CHECKLISTE_G1_END_OF_LIFE!$C$3=Tabelle3!$G$8),Tabelle3!G320))))))</f>
        <v>Kommentar:</v>
      </c>
    </row>
    <row r="36" spans="6:7" s="33" customFormat="1" x14ac:dyDescent="0.25">
      <c r="F36" s="51">
        <f>IF(OR(CHECKLISTE_G1_END_OF_LIFE!$C$3=Tabelle3!$G$4),Tabelle3!F95,(IF(OR(CHECKLISTE_G1_END_OF_LIFE!$C$3=Tabelle3!$G$5),Tabelle3!F151,IF(OR(CHECKLISTE_G1_END_OF_LIFE!$C$3=Tabelle3!$G$6),Tabelle3!F208,IF(OR(CHECKLISTE_G1_END_OF_LIFE!$C$3=Tabelle3!$G$7),Tabelle3!F264,IF(OR(CHECKLISTE_G1_END_OF_LIFE!$C$3=Tabelle3!$G$8),Tabelle3!F321))))))</f>
        <v>0</v>
      </c>
      <c r="G36" s="51">
        <f>IF(OR(CHECKLISTE_G1_END_OF_LIFE!$C$3=Tabelle3!$G$4),Tabelle3!G95,(IF(OR(CHECKLISTE_G1_END_OF_LIFE!$C$3=Tabelle3!$G$5),Tabelle3!G151,IF(OR(CHECKLISTE_G1_END_OF_LIFE!$C$3=Tabelle3!$G$6),Tabelle3!G208,IF(OR(CHECKLISTE_G1_END_OF_LIFE!$C$3=Tabelle3!$G$7),Tabelle3!G264,IF(OR(CHECKLISTE_G1_END_OF_LIFE!$C$3=Tabelle3!$G$8),Tabelle3!G321))))))</f>
        <v>0</v>
      </c>
    </row>
    <row r="37" spans="6:7" s="33" customFormat="1" x14ac:dyDescent="0.25">
      <c r="F37" s="51" t="str">
        <f>IF(OR(CHECKLISTE_G1_END_OF_LIFE!$C$3=Tabelle3!$G$4),Tabelle3!F96,(IF(OR(CHECKLISTE_G1_END_OF_LIFE!$C$3=Tabelle3!$G$5),Tabelle3!F152,IF(OR(CHECKLISTE_G1_END_OF_LIFE!$C$3=Tabelle3!$G$6),Tabelle3!F209,IF(OR(CHECKLISTE_G1_END_OF_LIFE!$C$3=Tabelle3!$G$7),Tabelle3!F265,IF(OR(CHECKLISTE_G1_END_OF_LIFE!$C$3=Tabelle3!$G$8),Tabelle3!F322))))))</f>
        <v>zu beachten:</v>
      </c>
      <c r="G37" s="51">
        <f>IF(OR(CHECKLISTE_G1_END_OF_LIFE!$C$3=Tabelle3!$G$4),Tabelle3!G96,(IF(OR(CHECKLISTE_G1_END_OF_LIFE!$C$3=Tabelle3!$G$5),Tabelle3!G152,IF(OR(CHECKLISTE_G1_END_OF_LIFE!$C$3=Tabelle3!$G$6),Tabelle3!G209,IF(OR(CHECKLISTE_G1_END_OF_LIFE!$C$3=Tabelle3!$G$7),Tabelle3!G265,IF(OR(CHECKLISTE_G1_END_OF_LIFE!$C$3=Tabelle3!$G$8),Tabelle3!G322))))))</f>
        <v>0</v>
      </c>
    </row>
    <row r="38" spans="6:7" s="33" customFormat="1" x14ac:dyDescent="0.25">
      <c r="F38" s="51" t="str">
        <f>IF(OR(CHECKLISTE_G1_END_OF_LIFE!$C$3=Tabelle3!$G$4),Tabelle3!F97,(IF(OR(CHECKLISTE_G1_END_OF_LIFE!$C$3=Tabelle3!$G$5),Tabelle3!F153,IF(OR(CHECKLISTE_G1_END_OF_LIFE!$C$3=Tabelle3!$G$6),Tabelle3!F210,IF(OR(CHECKLISTE_G1_END_OF_LIFE!$C$3=Tabelle3!$G$7),Tabelle3!F266,IF(OR(CHECKLISTE_G1_END_OF_LIFE!$C$3=Tabelle3!$G$8),Tabelle3!F323))))))</f>
        <v>Notizen:</v>
      </c>
      <c r="G38" s="51">
        <f>IF(OR(CHECKLISTE_G1_END_OF_LIFE!$C$3=Tabelle3!$G$4),Tabelle3!G97,(IF(OR(CHECKLISTE_G1_END_OF_LIFE!$C$3=Tabelle3!$G$5),Tabelle3!G153,IF(OR(CHECKLISTE_G1_END_OF_LIFE!$C$3=Tabelle3!$G$6),Tabelle3!G210,IF(OR(CHECKLISTE_G1_END_OF_LIFE!$C$3=Tabelle3!$G$7),Tabelle3!G266,IF(OR(CHECKLISTE_G1_END_OF_LIFE!$C$3=Tabelle3!$G$8),Tabelle3!G323))))))</f>
        <v>0</v>
      </c>
    </row>
    <row r="39" spans="6:7" s="33" customFormat="1" x14ac:dyDescent="0.25">
      <c r="F39" s="51">
        <f>IF(OR(CHECKLISTE_G1_END_OF_LIFE!$C$3=Tabelle3!$G$4),Tabelle3!F98,(IF(OR(CHECKLISTE_G1_END_OF_LIFE!$C$3=Tabelle3!$G$5),Tabelle3!F154,IF(OR(CHECKLISTE_G1_END_OF_LIFE!$C$3=Tabelle3!$G$6),Tabelle3!F211,IF(OR(CHECKLISTE_G1_END_OF_LIFE!$C$3=Tabelle3!$G$7),Tabelle3!F267,IF(OR(CHECKLISTE_G1_END_OF_LIFE!$C$3=Tabelle3!$G$8),Tabelle3!F324))))))</f>
        <v>0</v>
      </c>
      <c r="G39" s="51">
        <f>IF(OR(CHECKLISTE_G1_END_OF_LIFE!$C$3=Tabelle3!$G$4),Tabelle3!G98,(IF(OR(CHECKLISTE_G1_END_OF_LIFE!$C$3=Tabelle3!$G$5),Tabelle3!G154,IF(OR(CHECKLISTE_G1_END_OF_LIFE!$C$3=Tabelle3!$G$6),Tabelle3!G211,IF(OR(CHECKLISTE_G1_END_OF_LIFE!$C$3=Tabelle3!$G$7),Tabelle3!G267,IF(OR(CHECKLISTE_G1_END_OF_LIFE!$C$3=Tabelle3!$G$8),Tabelle3!G324))))))</f>
        <v>0</v>
      </c>
    </row>
    <row r="40" spans="6:7" s="33" customFormat="1" x14ac:dyDescent="0.25">
      <c r="F40" s="51">
        <f>IF(OR(CHECKLISTE_G1_END_OF_LIFE!$C$3=Tabelle3!$G$4),Tabelle3!F99,(IF(OR(CHECKLISTE_G1_END_OF_LIFE!$C$3=Tabelle3!$G$5),Tabelle3!F155,IF(OR(CHECKLISTE_G1_END_OF_LIFE!$C$3=Tabelle3!$G$6),Tabelle3!F212,IF(OR(CHECKLISTE_G1_END_OF_LIFE!$C$3=Tabelle3!$G$7),Tabelle3!F268,IF(OR(CHECKLISTE_G1_END_OF_LIFE!$C$3=Tabelle3!$G$8),Tabelle3!F325))))))</f>
        <v>0</v>
      </c>
      <c r="G40" s="51">
        <f>IF(OR(CHECKLISTE_G1_END_OF_LIFE!$C$3=Tabelle3!$G$4),Tabelle3!G99,(IF(OR(CHECKLISTE_G1_END_OF_LIFE!$C$3=Tabelle3!$G$5),Tabelle3!G155,IF(OR(CHECKLISTE_G1_END_OF_LIFE!$C$3=Tabelle3!$G$6),Tabelle3!G212,IF(OR(CHECKLISTE_G1_END_OF_LIFE!$C$3=Tabelle3!$G$7),Tabelle3!G268,IF(OR(CHECKLISTE_G1_END_OF_LIFE!$C$3=Tabelle3!$G$8),Tabelle3!G325))))))</f>
        <v>0</v>
      </c>
    </row>
    <row r="41" spans="6:7" s="33" customFormat="1" x14ac:dyDescent="0.25">
      <c r="G41" s="51" t="str">
        <f>IF(OR(CHECKLISTE_G1_END_OF_LIFE!$C$3=Tabelle3!$G$4),Tabelle3!G100,(IF(OR(CHECKLISTE_G1_END_OF_LIFE!$C$3=Tabelle3!$G$5),Tabelle3!G156,IF(OR(CHECKLISTE_G1_END_OF_LIFE!$C$3=Tabelle3!$G$6),Tabelle3!G213,IF(OR(CHECKLISTE_G1_END_OF_LIFE!$C$3=Tabelle3!$G$7),Tabelle3!G269,IF(OR(CHECKLISTE_G1_END_OF_LIFE!$C$3=Tabelle3!$G$8),Tabelle3!G326))))))</f>
        <v>Nein</v>
      </c>
    </row>
    <row r="42" spans="6:7" s="33" customFormat="1" x14ac:dyDescent="0.25">
      <c r="G42" s="51" t="str">
        <f>IF(OR(CHECKLISTE_G1_END_OF_LIFE!$C$3=Tabelle3!$G$4),Tabelle3!G101,(IF(OR(CHECKLISTE_G1_END_OF_LIFE!$C$3=Tabelle3!$G$5),Tabelle3!G157,IF(OR(CHECKLISTE_G1_END_OF_LIFE!$C$3=Tabelle3!$G$6),Tabelle3!G214,IF(OR(CHECKLISTE_G1_END_OF_LIFE!$C$3=Tabelle3!$G$7),Tabelle3!G270,IF(OR(CHECKLISTE_G1_END_OF_LIFE!$C$3=Tabelle3!$G$8),Tabelle3!G327))))))</f>
        <v>Router und CentralNodes sind kompatibel</v>
      </c>
    </row>
    <row r="43" spans="6:7" s="33" customFormat="1" x14ac:dyDescent="0.25">
      <c r="G43" s="51">
        <f>IF(OR(CHECKLISTE_G1_END_OF_LIFE!$C$3=Tabelle3!$G$4),Tabelle3!G102,(IF(OR(CHECKLISTE_G1_END_OF_LIFE!$C$3=Tabelle3!$G$5),Tabelle3!G158,IF(OR(CHECKLISTE_G1_END_OF_LIFE!$C$3=Tabelle3!$G$6),Tabelle3!G215,IF(OR(CHECKLISTE_G1_END_OF_LIFE!$C$3=Tabelle3!$G$7),Tabelle3!G271,IF(OR(CHECKLISTE_G1_END_OF_LIFE!$C$3=Tabelle3!$G$8),Tabelle3!G328))))))</f>
        <v>0</v>
      </c>
    </row>
    <row r="44" spans="6:7" s="33" customFormat="1" x14ac:dyDescent="0.25">
      <c r="G44" s="51">
        <f>IF(OR(CHECKLISTE_G1_END_OF_LIFE!$C$3=Tabelle3!$G$4),Tabelle3!G103,(IF(OR(CHECKLISTE_G1_END_OF_LIFE!$C$3=Tabelle3!$G$5),Tabelle3!G159,IF(OR(CHECKLISTE_G1_END_OF_LIFE!$C$3=Tabelle3!$G$6),Tabelle3!G216,IF(OR(CHECKLISTE_G1_END_OF_LIFE!$C$3=Tabelle3!$G$7),Tabelle3!G272,IF(OR(CHECKLISTE_G1_END_OF_LIFE!$C$3=Tabelle3!$G$8),Tabelle3!G329))))))</f>
        <v>0</v>
      </c>
    </row>
    <row r="45" spans="6:7" s="32" customFormat="1" x14ac:dyDescent="0.25">
      <c r="F45" s="27" t="s">
        <v>60</v>
      </c>
      <c r="G45" s="51">
        <f>IF(OR(CHECKLISTE_G1_END_OF_LIFE!$C$3=Tabelle3!$G$4),Tabelle3!G104,(IF(OR(CHECKLISTE_G1_END_OF_LIFE!$C$3=Tabelle3!$G$5),Tabelle3!G160,IF(OR(CHECKLISTE_G1_END_OF_LIFE!$C$3=Tabelle3!$G$6),Tabelle3!G217,IF(OR(CHECKLISTE_G1_END_OF_LIFE!$C$3=Tabelle3!$G$7),Tabelle3!G273,IF(OR(CHECKLISTE_G1_END_OF_LIFE!$C$3=Tabelle3!$G$8),Tabelle3!G330))))))</f>
        <v>0</v>
      </c>
    </row>
    <row r="46" spans="6:7" s="32" customFormat="1" x14ac:dyDescent="0.25">
      <c r="G46" s="51" t="str">
        <f>IF(OR(CHECKLISTE_G1_END_OF_LIFE!$C$3=Tabelle3!$G$4),Tabelle3!G105,(IF(OR(CHECKLISTE_G1_END_OF_LIFE!$C$3=Tabelle3!$G$5),Tabelle3!G161,IF(OR(CHECKLISTE_G1_END_OF_LIFE!$C$3=Tabelle3!$G$6),Tabelle3!G218,IF(OR(CHECKLISTE_G1_END_OF_LIFE!$C$3=Tabelle3!$G$7),Tabelle3!G274,IF(OR(CHECKLISTE_G1_END_OF_LIFE!$C$3=Tabelle3!$G$8),Tabelle3!G331))))))</f>
        <v>Angaben unvollständig. Bitte wählen Sie alle Auswahl Felder aus</v>
      </c>
    </row>
    <row r="47" spans="6:7" s="32" customFormat="1" x14ac:dyDescent="0.25">
      <c r="G47" s="51" t="str">
        <f>IF(OR(CHECKLISTE_G1_END_OF_LIFE!$C$3=Tabelle3!$G$4),Tabelle3!G106,(IF(OR(CHECKLISTE_G1_END_OF_LIFE!$C$3=Tabelle3!$G$5),Tabelle3!G162,IF(OR(CHECKLISTE_G1_END_OF_LIFE!$C$3=Tabelle3!$G$6),Tabelle3!G219,IF(OR(CHECKLISTE_G1_END_OF_LIFE!$C$3=Tabelle3!$G$7),Tabelle3!G275,IF(OR(CHECKLISTE_G1_END_OF_LIFE!$C$3=Tabelle3!$G$8),Tabelle3!G332))))))</f>
        <v>Die Anlage kann ohne Programmierbedarf von G1 auf G2+G1 umgestellt werden</v>
      </c>
    </row>
    <row r="48" spans="6:7" s="32" customFormat="1" x14ac:dyDescent="0.25">
      <c r="G48" s="51" t="str">
        <f>IF(OR(CHECKLISTE_G1_END_OF_LIFE!$C$3=Tabelle3!$G$4),Tabelle3!G107,(IF(OR(CHECKLISTE_G1_END_OF_LIFE!$C$3=Tabelle3!$G$5),Tabelle3!G163,IF(OR(CHECKLISTE_G1_END_OF_LIFE!$C$3=Tabelle3!$G$6),Tabelle3!G220,IF(OR(CHECKLISTE_G1_END_OF_LIFE!$C$3=Tabelle3!$G$7),Tabelle3!G276,IF(OR(CHECKLISTE_G1_END_OF_LIFE!$C$3=Tabelle3!$G$8),Tabelle3!G333))))))</f>
        <v>Die Anlage kann mit Einschränkungen von G1 auf G2+G1 umgestellt werden. Bitte beachten Sie die Hinweise</v>
      </c>
    </row>
    <row r="49" spans="7:7" s="32" customFormat="1" x14ac:dyDescent="0.25">
      <c r="G49" s="51" t="str">
        <f>IF(OR(CHECKLISTE_G1_END_OF_LIFE!$C$3=Tabelle3!$G$4),Tabelle3!G108,(IF(OR(CHECKLISTE_G1_END_OF_LIFE!$C$3=Tabelle3!$G$5),Tabelle3!G164,IF(OR(CHECKLISTE_G1_END_OF_LIFE!$C$3=Tabelle3!$G$6),Tabelle3!G221,IF(OR(CHECKLISTE_G1_END_OF_LIFE!$C$3=Tabelle3!$G$7),Tabelle3!G277,IF(OR(CHECKLISTE_G1_END_OF_LIFE!$C$3=Tabelle3!$G$8),Tabelle3!G334))))))</f>
        <v>Bitte nehmen Sie vor einer Umstellung Kontakt mit SimonsVoss auf Tel +49 89 99228 333</v>
      </c>
    </row>
    <row r="50" spans="7:7" s="32" customFormat="1" x14ac:dyDescent="0.25">
      <c r="G50" s="51" t="str">
        <f>IF(OR(CHECKLISTE_G1_END_OF_LIFE!$C$3=Tabelle3!$G$4),Tabelle3!G109,(IF(OR(CHECKLISTE_G1_END_OF_LIFE!$C$3=Tabelle3!$G$5),Tabelle3!G165,IF(OR(CHECKLISTE_G1_END_OF_LIFE!$C$3=Tabelle3!$G$6),Tabelle3!G222,IF(OR(CHECKLISTE_G1_END_OF_LIFE!$C$3=Tabelle3!$G$7),Tabelle3!G278,IF(OR(CHECKLISTE_G1_END_OF_LIFE!$C$3=Tabelle3!$G$8),Tabelle3!G335))))))</f>
        <v>Die Software muss auf die aktuellste LSM Version aktualisiert werden.</v>
      </c>
    </row>
    <row r="51" spans="7:7" s="32" customFormat="1" x14ac:dyDescent="0.25">
      <c r="G51" s="51" t="str">
        <f>IF(OR(CHECKLISTE_G1_END_OF_LIFE!$C$3=Tabelle3!$G$4),Tabelle3!G110,(IF(OR(CHECKLISTE_G1_END_OF_LIFE!$C$3=Tabelle3!$G$5),Tabelle3!G166,IF(OR(CHECKLISTE_G1_END_OF_LIFE!$C$3=Tabelle3!$G$6),Tabelle3!G223,IF(OR(CHECKLISTE_G1_END_OF_LIFE!$C$3=Tabelle3!$G$7),Tabelle3!G279,IF(OR(CHECKLISTE_G1_END_OF_LIFE!$C$3=Tabelle3!$G$8),Tabelle3!G336))))))</f>
        <v>Bei der Umstellung müssen die G2 Transponder erneut Programmiert werden</v>
      </c>
    </row>
    <row r="52" spans="7:7" s="32" customFormat="1" x14ac:dyDescent="0.25">
      <c r="G52" s="51" t="str">
        <f>IF(OR(CHECKLISTE_G1_END_OF_LIFE!$C$3=Tabelle3!$G$4),Tabelle3!G111,(IF(OR(CHECKLISTE_G1_END_OF_LIFE!$C$3=Tabelle3!$G$5),Tabelle3!G167,IF(OR(CHECKLISTE_G1_END_OF_LIFE!$C$3=Tabelle3!$G$6),Tabelle3!G224,IF(OR(CHECKLISTE_G1_END_OF_LIFE!$C$3=Tabelle3!$G$7),Tabelle3!G280,IF(OR(CHECKLISTE_G1_END_OF_LIFE!$C$3=Tabelle3!$G$8),Tabelle3!G337))))))</f>
        <v>Die Funktion TRA.VDT wird in G2 als Virtuelles Netzwerk realisiert.</v>
      </c>
    </row>
    <row r="53" spans="7:7" s="32" customFormat="1" x14ac:dyDescent="0.25">
      <c r="G53" s="51">
        <f>IF(OR(CHECKLISTE_G1_END_OF_LIFE!$C$3=Tabelle3!$G$4),Tabelle3!G112,(IF(OR(CHECKLISTE_G1_END_OF_LIFE!$C$3=Tabelle3!$G$5),Tabelle3!G168,IF(OR(CHECKLISTE_G1_END_OF_LIFE!$C$3=Tabelle3!$G$6),Tabelle3!G225,IF(OR(CHECKLISTE_G1_END_OF_LIFE!$C$3=Tabelle3!$G$7),Tabelle3!G281,IF(OR(CHECKLISTE_G1_END_OF_LIFE!$C$3=Tabelle3!$G$8),Tabelle3!G338))))))</f>
        <v>0</v>
      </c>
    </row>
    <row r="54" spans="7:7" s="32" customFormat="1" x14ac:dyDescent="0.25">
      <c r="G54" s="51" t="str">
        <f>IF(OR(CHECKLISTE_G1_END_OF_LIFE!$C$3=Tabelle3!$G$4),Tabelle3!G113,(IF(OR(CHECKLISTE_G1_END_OF_LIFE!$C$3=Tabelle3!$G$5),Tabelle3!G169,IF(OR(CHECKLISTE_G1_END_OF_LIFE!$C$3=Tabelle3!$G$6),Tabelle3!G226,IF(OR(CHECKLISTE_G1_END_OF_LIFE!$C$3=Tabelle3!$G$7),Tabelle3!G282,IF(OR(CHECKLISTE_G1_END_OF_LIFE!$C$3=Tabelle3!$G$8),Tabelle3!G339))))))</f>
        <v>Das Programmiergerät muss durch ein aktuelles SmartCD.G2 ausgetauscht werden</v>
      </c>
    </row>
    <row r="55" spans="7:7" s="32" customFormat="1" x14ac:dyDescent="0.25">
      <c r="G55" s="51">
        <f>IF(OR(CHECKLISTE_G1_END_OF_LIFE!$C$3=Tabelle3!$G$4),Tabelle3!G114,(IF(OR(CHECKLISTE_G1_END_OF_LIFE!$C$3=Tabelle3!$G$5),Tabelle3!G170,IF(OR(CHECKLISTE_G1_END_OF_LIFE!$C$3=Tabelle3!$G$6),Tabelle3!G227,IF(OR(CHECKLISTE_G1_END_OF_LIFE!$C$3=Tabelle3!$G$7),Tabelle3!G283,IF(OR(CHECKLISTE_G1_END_OF_LIFE!$C$3=Tabelle3!$G$8),Tabelle3!G340))))))</f>
        <v>0</v>
      </c>
    </row>
    <row r="56" spans="7:7" s="32" customFormat="1" x14ac:dyDescent="0.25">
      <c r="G56" s="51" t="str">
        <f>IF(OR(CHECKLISTE_G1_END_OF_LIFE!$C$3=Tabelle3!$G$4),Tabelle3!G115,(IF(OR(CHECKLISTE_G1_END_OF_LIFE!$C$3=Tabelle3!$G$5),Tabelle3!G171,IF(OR(CHECKLISTE_G1_END_OF_LIFE!$C$3=Tabelle3!$G$6),Tabelle3!G228,IF(OR(CHECKLISTE_G1_END_OF_LIFE!$C$3=Tabelle3!$G$7),Tabelle3!G284,IF(OR(CHECKLISTE_G1_END_OF_LIFE!$C$3=Tabelle3!$G$8),Tabelle3!G341))))))</f>
        <v>LON Netzwerke sind nicht kompatibel zu G2. Sollte eine LON-vernetzte G1 Schließung durch eine G2 Schließung ersetzt werden, so muss auch das LON-Netzwerk durch das WaveNet Netzwerk getauscht werden</v>
      </c>
    </row>
    <row r="57" spans="7:7" s="32" customFormat="1" x14ac:dyDescent="0.25">
      <c r="G57" s="51">
        <f>IF(OR(CHECKLISTE_G1_END_OF_LIFE!$C$3=Tabelle3!$G$4),Tabelle3!G116,(IF(OR(CHECKLISTE_G1_END_OF_LIFE!$C$3=Tabelle3!$G$5),Tabelle3!G172,IF(OR(CHECKLISTE_G1_END_OF_LIFE!$C$3=Tabelle3!$G$6),Tabelle3!G229,IF(OR(CHECKLISTE_G1_END_OF_LIFE!$C$3=Tabelle3!$G$7),Tabelle3!G285,IF(OR(CHECKLISTE_G1_END_OF_LIFE!$C$3=Tabelle3!$G$8),Tabelle3!G342))))))</f>
        <v>0</v>
      </c>
    </row>
    <row r="58" spans="7:7" s="32" customFormat="1" ht="14.45" x14ac:dyDescent="0.3">
      <c r="G58" s="51" t="str">
        <f>IF(OR(CHECKLISTE_G1_END_OF_LIFE!$C$3=Tabelle3!$G$4),Tabelle3!G117,(IF(OR(CHECKLISTE_G1_END_OF_LIFE!$C$3=Tabelle3!$G$5),Tabelle3!G173,IF(OR(CHECKLISTE_G1_END_OF_LIFE!$C$3=Tabelle3!$G$6),Tabelle3!G230,IF(OR(CHECKLISTE_G1_END_OF_LIFE!$C$3=Tabelle3!$G$7),Tabelle3!G286,IF(OR(CHECKLISTE_G1_END_OF_LIFE!$C$3=Tabelle3!$G$8),Tabelle3!G343))))))</f>
        <v>Die verwendeten LockNodes sind nicht aktuell genug. Bei einem Austausch der zugehörigen Schließung muss auch der LockNode oder LNI getauscht werden</v>
      </c>
    </row>
    <row r="59" spans="7:7" s="32" customFormat="1" ht="14.45" x14ac:dyDescent="0.3">
      <c r="G59" s="51">
        <f>IF(OR(CHECKLISTE_G1_END_OF_LIFE!$C$3=Tabelle3!$G$4),Tabelle3!G118,(IF(OR(CHECKLISTE_G1_END_OF_LIFE!$C$3=Tabelle3!$G$5),Tabelle3!G174,IF(OR(CHECKLISTE_G1_END_OF_LIFE!$C$3=Tabelle3!$G$6),Tabelle3!G231,IF(OR(CHECKLISTE_G1_END_OF_LIFE!$C$3=Tabelle3!$G$7),Tabelle3!G287,IF(OR(CHECKLISTE_G1_END_OF_LIFE!$C$3=Tabelle3!$G$8),Tabelle3!G344))))))</f>
        <v>0</v>
      </c>
    </row>
    <row r="60" spans="7:7" s="32" customFormat="1" ht="14.45" x14ac:dyDescent="0.3">
      <c r="G60" s="51" t="str">
        <f>IF(OR(CHECKLISTE_G1_END_OF_LIFE!$C$3=Tabelle3!$G$4),Tabelle3!G119,(IF(OR(CHECKLISTE_G1_END_OF_LIFE!$C$3=Tabelle3!$G$5),Tabelle3!G175,IF(OR(CHECKLISTE_G1_END_OF_LIFE!$C$3=Tabelle3!$G$6),Tabelle3!G232,IF(OR(CHECKLISTE_G1_END_OF_LIFE!$C$3=Tabelle3!$G$7),Tabelle3!G288,IF(OR(CHECKLISTE_G1_END_OF_LIFE!$C$3=Tabelle3!$G$8),Tabelle3!G345))))))</f>
        <v>Bitte beachten Sie, dass auch die übergreifende Schließebene auf G2+G1 umgestellt werden muss. Dies kann zu Programmierbedarf an dem Feuerwehrtransponder führen!</v>
      </c>
    </row>
    <row r="61" spans="7:7" s="32" customFormat="1" ht="14.45" x14ac:dyDescent="0.3">
      <c r="G61" s="51">
        <f>IF(OR(CHECKLISTE_G1_END_OF_LIFE!$C$3=Tabelle3!$G$4),Tabelle3!G120,(IF(OR(CHECKLISTE_G1_END_OF_LIFE!$C$3=Tabelle3!$G$5),Tabelle3!G176,IF(OR(CHECKLISTE_G1_END_OF_LIFE!$C$3=Tabelle3!$G$6),Tabelle3!G233,IF(OR(CHECKLISTE_G1_END_OF_LIFE!$C$3=Tabelle3!$G$7),Tabelle3!G289,IF(OR(CHECKLISTE_G1_END_OF_LIFE!$C$3=Tabelle3!$G$8),Tabelle3!G346))))))</f>
        <v>0</v>
      </c>
    </row>
    <row r="62" spans="7:7" s="32" customFormat="1" ht="14.45" x14ac:dyDescent="0.3">
      <c r="G62" s="51" t="str">
        <f>IF(OR(CHECKLISTE_G1_END_OF_LIFE!$C$3=Tabelle3!$G$4),Tabelle3!G121,(IF(OR(CHECKLISTE_G1_END_OF_LIFE!$C$3=Tabelle3!$G$5),Tabelle3!G177,IF(OR(CHECKLISTE_G1_END_OF_LIFE!$C$3=Tabelle3!$G$6),Tabelle3!G234,IF(OR(CHECKLISTE_G1_END_OF_LIFE!$C$3=Tabelle3!$G$7),Tabelle3!G290,IF(OR(CHECKLISTE_G1_END_OF_LIFE!$C$3=Tabelle3!$G$8),Tabelle3!G347))))))</f>
        <v>Die Palm Vx und Palm Tungsten Mobilgeräte sind nicht G2 tauglich und müssen durch einen PDA oder Tablet ersetzt werden</v>
      </c>
    </row>
    <row r="63" spans="7:7" s="32" customFormat="1" ht="14.45" x14ac:dyDescent="0.3">
      <c r="G63" s="51">
        <f>IF(OR(CHECKLISTE_G1_END_OF_LIFE!$C$3=Tabelle3!$G$4),Tabelle3!G122,(IF(OR(CHECKLISTE_G1_END_OF_LIFE!$C$3=Tabelle3!$G$5),Tabelle3!G178,IF(OR(CHECKLISTE_G1_END_OF_LIFE!$C$3=Tabelle3!$G$6),Tabelle3!G235,IF(OR(CHECKLISTE_G1_END_OF_LIFE!$C$3=Tabelle3!$G$7),Tabelle3!G291,IF(OR(CHECKLISTE_G1_END_OF_LIFE!$C$3=Tabelle3!$G$8),Tabelle3!G348))))))</f>
        <v>0</v>
      </c>
    </row>
    <row r="64" spans="7:7" s="32" customFormat="1" ht="14.45" x14ac:dyDescent="0.3">
      <c r="G64" s="51" t="str">
        <f>IF(OR(CHECKLISTE_G1_END_OF_LIFE!$C$3=Tabelle3!$G$4),Tabelle3!G123,(IF(OR(CHECKLISTE_G1_END_OF_LIFE!$C$3=Tabelle3!$G$5),Tabelle3!G179,IF(OR(CHECKLISTE_G1_END_OF_LIFE!$C$3=Tabelle3!$G$6),Tabelle3!G236,IF(OR(CHECKLISTE_G1_END_OF_LIFE!$C$3=Tabelle3!$G$7),Tabelle3!G292,IF(OR(CHECKLISTE_G1_END_OF_LIFE!$C$3=Tabelle3!$G$8),Tabelle3!G349))))))</f>
        <v>Bitte vergessen Sie bei einem Update der LSM die LSM.Mobile nicht</v>
      </c>
    </row>
    <row r="65" spans="6:14" s="32" customFormat="1" ht="14.45" x14ac:dyDescent="0.3"/>
    <row r="66" spans="6:14" s="32" customFormat="1" ht="14.45" x14ac:dyDescent="0.3"/>
    <row r="67" spans="6:14" s="26" customFormat="1" ht="14.45" x14ac:dyDescent="0.3"/>
    <row r="71" spans="6:14" ht="14.45" x14ac:dyDescent="0.3">
      <c r="F71" s="27" t="s">
        <v>70</v>
      </c>
    </row>
    <row r="72" spans="6:14" x14ac:dyDescent="0.25">
      <c r="G72" t="s">
        <v>109</v>
      </c>
    </row>
    <row r="74" spans="6:14" ht="51.75" x14ac:dyDescent="0.25">
      <c r="G74" s="31" t="s">
        <v>58</v>
      </c>
      <c r="N74" s="25"/>
    </row>
    <row r="76" spans="6:14" ht="14.45" x14ac:dyDescent="0.3">
      <c r="G76" t="s">
        <v>12</v>
      </c>
      <c r="J76" t="s">
        <v>13</v>
      </c>
    </row>
    <row r="77" spans="6:14" ht="14.45" x14ac:dyDescent="0.3">
      <c r="G77" t="s">
        <v>50</v>
      </c>
      <c r="J77" t="s">
        <v>13</v>
      </c>
    </row>
    <row r="78" spans="6:14" ht="14.45" x14ac:dyDescent="0.3">
      <c r="G78" t="s">
        <v>14</v>
      </c>
    </row>
    <row r="81" spans="6:8" ht="14.45" x14ac:dyDescent="0.3">
      <c r="G81" t="s">
        <v>172</v>
      </c>
      <c r="H81" t="s">
        <v>30</v>
      </c>
    </row>
    <row r="82" spans="6:8" ht="14.45" x14ac:dyDescent="0.3">
      <c r="H82" t="s">
        <v>165</v>
      </c>
    </row>
    <row r="83" spans="6:8" ht="14.45" x14ac:dyDescent="0.3">
      <c r="F83" t="s">
        <v>15</v>
      </c>
    </row>
    <row r="84" spans="6:8" ht="14.45" x14ac:dyDescent="0.3">
      <c r="F84" t="s">
        <v>16</v>
      </c>
    </row>
    <row r="85" spans="6:8" ht="14.45" x14ac:dyDescent="0.3">
      <c r="F85" t="s">
        <v>17</v>
      </c>
      <c r="G85" t="s">
        <v>51</v>
      </c>
    </row>
    <row r="86" spans="6:8" x14ac:dyDescent="0.25">
      <c r="F86" t="s">
        <v>18</v>
      </c>
      <c r="G86" t="s">
        <v>51</v>
      </c>
    </row>
    <row r="87" spans="6:8" ht="14.45" x14ac:dyDescent="0.3">
      <c r="F87" t="s">
        <v>19</v>
      </c>
      <c r="G87" t="s">
        <v>51</v>
      </c>
    </row>
    <row r="88" spans="6:8" ht="14.45" x14ac:dyDescent="0.3">
      <c r="F88" t="s">
        <v>20</v>
      </c>
      <c r="G88" t="s">
        <v>51</v>
      </c>
    </row>
    <row r="89" spans="6:8" ht="14.45" x14ac:dyDescent="0.3">
      <c r="F89" t="s">
        <v>56</v>
      </c>
    </row>
    <row r="90" spans="6:8" ht="14.45" x14ac:dyDescent="0.3">
      <c r="F90" t="s">
        <v>57</v>
      </c>
      <c r="G90" t="s">
        <v>51</v>
      </c>
    </row>
    <row r="91" spans="6:8" x14ac:dyDescent="0.25">
      <c r="F91" t="s">
        <v>43</v>
      </c>
      <c r="G91" t="s">
        <v>51</v>
      </c>
    </row>
    <row r="92" spans="6:8" ht="14.45" x14ac:dyDescent="0.3">
      <c r="F92" t="s">
        <v>45</v>
      </c>
    </row>
    <row r="94" spans="6:8" ht="14.45" x14ac:dyDescent="0.3">
      <c r="F94" t="s">
        <v>33</v>
      </c>
      <c r="G94" t="s">
        <v>36</v>
      </c>
    </row>
    <row r="96" spans="6:8" ht="14.45" x14ac:dyDescent="0.3">
      <c r="F96" t="s">
        <v>81</v>
      </c>
    </row>
    <row r="97" spans="6:7" ht="14.45" x14ac:dyDescent="0.3">
      <c r="F97" t="s">
        <v>53</v>
      </c>
    </row>
    <row r="100" spans="6:7" ht="14.45" x14ac:dyDescent="0.3">
      <c r="G100" s="50" t="s">
        <v>1</v>
      </c>
    </row>
    <row r="101" spans="6:7" ht="14.45" x14ac:dyDescent="0.3">
      <c r="G101" s="50" t="s">
        <v>161</v>
      </c>
    </row>
    <row r="104" spans="6:7" ht="14.45" x14ac:dyDescent="0.3">
      <c r="F104" s="27" t="s">
        <v>71</v>
      </c>
    </row>
    <row r="105" spans="6:7" x14ac:dyDescent="0.25">
      <c r="G105" t="s">
        <v>74</v>
      </c>
    </row>
    <row r="106" spans="6:7" ht="14.45" x14ac:dyDescent="0.3">
      <c r="G106" t="s">
        <v>61</v>
      </c>
    </row>
    <row r="107" spans="6:7" x14ac:dyDescent="0.25">
      <c r="G107" t="s">
        <v>169</v>
      </c>
    </row>
    <row r="108" spans="6:7" ht="14.45" x14ac:dyDescent="0.3">
      <c r="G108" t="s">
        <v>62</v>
      </c>
    </row>
    <row r="109" spans="6:7" ht="14.45" x14ac:dyDescent="0.3">
      <c r="G109" t="s">
        <v>175</v>
      </c>
    </row>
    <row r="110" spans="6:7" x14ac:dyDescent="0.25">
      <c r="G110" t="s">
        <v>63</v>
      </c>
    </row>
    <row r="111" spans="6:7" ht="14.45" x14ac:dyDescent="0.3">
      <c r="G111" t="s">
        <v>64</v>
      </c>
    </row>
    <row r="113" spans="6:7" x14ac:dyDescent="0.25">
      <c r="G113" t="s">
        <v>170</v>
      </c>
    </row>
    <row r="115" spans="6:7" x14ac:dyDescent="0.25">
      <c r="G115" t="s">
        <v>65</v>
      </c>
    </row>
    <row r="117" spans="6:7" x14ac:dyDescent="0.25">
      <c r="G117" t="s">
        <v>66</v>
      </c>
    </row>
    <row r="119" spans="6:7" x14ac:dyDescent="0.25">
      <c r="G119" t="s">
        <v>67</v>
      </c>
    </row>
    <row r="121" spans="6:7" x14ac:dyDescent="0.25">
      <c r="G121" t="s">
        <v>68</v>
      </c>
    </row>
    <row r="123" spans="6:7" ht="14.45" x14ac:dyDescent="0.3">
      <c r="G123" t="s">
        <v>69</v>
      </c>
    </row>
    <row r="127" spans="6:7" ht="14.45" x14ac:dyDescent="0.3">
      <c r="F127" s="30" t="s">
        <v>72</v>
      </c>
    </row>
    <row r="128" spans="6:7" ht="14.45" x14ac:dyDescent="0.3">
      <c r="G128" t="s">
        <v>80</v>
      </c>
    </row>
    <row r="130" spans="6:14" ht="72.75" customHeight="1" x14ac:dyDescent="0.3">
      <c r="G130" s="31" t="s">
        <v>82</v>
      </c>
      <c r="N130" s="25"/>
    </row>
    <row r="132" spans="6:14" ht="14.45" x14ac:dyDescent="0.3">
      <c r="G132" t="s">
        <v>83</v>
      </c>
      <c r="J132" t="s">
        <v>86</v>
      </c>
    </row>
    <row r="133" spans="6:14" ht="14.45" x14ac:dyDescent="0.3">
      <c r="G133" t="s">
        <v>84</v>
      </c>
      <c r="J133" t="s">
        <v>86</v>
      </c>
    </row>
    <row r="134" spans="6:14" ht="14.45" x14ac:dyDescent="0.3">
      <c r="G134" t="s">
        <v>85</v>
      </c>
    </row>
    <row r="137" spans="6:14" ht="14.45" x14ac:dyDescent="0.3">
      <c r="G137" t="s">
        <v>173</v>
      </c>
      <c r="H137" t="s">
        <v>87</v>
      </c>
    </row>
    <row r="138" spans="6:14" ht="28.9" x14ac:dyDescent="0.3">
      <c r="H138" s="39" t="s">
        <v>88</v>
      </c>
    </row>
    <row r="139" spans="6:14" ht="14.45" x14ac:dyDescent="0.3">
      <c r="F139" t="s">
        <v>89</v>
      </c>
    </row>
    <row r="140" spans="6:14" ht="14.45" x14ac:dyDescent="0.3">
      <c r="F140" t="s">
        <v>16</v>
      </c>
      <c r="G140" t="s">
        <v>51</v>
      </c>
    </row>
    <row r="141" spans="6:14" ht="14.45" x14ac:dyDescent="0.3">
      <c r="F141" t="s">
        <v>17</v>
      </c>
      <c r="G141" t="s">
        <v>51</v>
      </c>
    </row>
    <row r="142" spans="6:14" ht="14.45" x14ac:dyDescent="0.3">
      <c r="F142" t="s">
        <v>90</v>
      </c>
      <c r="G142" t="s">
        <v>51</v>
      </c>
    </row>
    <row r="143" spans="6:14" ht="14.45" x14ac:dyDescent="0.3">
      <c r="F143" t="s">
        <v>91</v>
      </c>
      <c r="G143" t="s">
        <v>51</v>
      </c>
    </row>
    <row r="144" spans="6:14" ht="14.45" x14ac:dyDescent="0.3">
      <c r="F144" t="s">
        <v>92</v>
      </c>
      <c r="G144" t="s">
        <v>51</v>
      </c>
    </row>
    <row r="145" spans="6:7" ht="14.45" x14ac:dyDescent="0.3">
      <c r="F145" t="s">
        <v>56</v>
      </c>
    </row>
    <row r="146" spans="6:7" ht="14.45" x14ac:dyDescent="0.3">
      <c r="F146" t="s">
        <v>57</v>
      </c>
      <c r="G146" t="s">
        <v>51</v>
      </c>
    </row>
    <row r="147" spans="6:7" ht="25.9" x14ac:dyDescent="0.3">
      <c r="F147" s="39" t="s">
        <v>93</v>
      </c>
      <c r="G147" t="s">
        <v>51</v>
      </c>
    </row>
    <row r="148" spans="6:7" ht="14.45" x14ac:dyDescent="0.3">
      <c r="F148" t="s">
        <v>94</v>
      </c>
    </row>
    <row r="150" spans="6:7" ht="14.45" x14ac:dyDescent="0.3">
      <c r="F150" t="s">
        <v>95</v>
      </c>
      <c r="G150" t="s">
        <v>96</v>
      </c>
    </row>
    <row r="152" spans="6:7" ht="14.45" x14ac:dyDescent="0.3">
      <c r="F152" t="s">
        <v>38</v>
      </c>
    </row>
    <row r="153" spans="6:7" ht="14.45" x14ac:dyDescent="0.3">
      <c r="F153" t="s">
        <v>97</v>
      </c>
    </row>
    <row r="156" spans="6:7" ht="14.45" x14ac:dyDescent="0.3">
      <c r="G156" s="50" t="s">
        <v>139</v>
      </c>
    </row>
    <row r="157" spans="6:7" ht="14.45" x14ac:dyDescent="0.3">
      <c r="G157" s="50" t="s">
        <v>162</v>
      </c>
    </row>
    <row r="160" spans="6:7" ht="14.45" x14ac:dyDescent="0.3">
      <c r="F160" s="30" t="s">
        <v>73</v>
      </c>
    </row>
    <row r="161" spans="7:7" ht="14.45" x14ac:dyDescent="0.3">
      <c r="G161" t="s">
        <v>98</v>
      </c>
    </row>
    <row r="162" spans="7:7" ht="14.45" x14ac:dyDescent="0.3">
      <c r="G162" t="s">
        <v>99</v>
      </c>
    </row>
    <row r="163" spans="7:7" ht="14.45" x14ac:dyDescent="0.3">
      <c r="G163" t="s">
        <v>100</v>
      </c>
    </row>
    <row r="164" spans="7:7" ht="14.45" x14ac:dyDescent="0.3">
      <c r="G164" t="s">
        <v>101</v>
      </c>
    </row>
    <row r="165" spans="7:7" ht="14.45" x14ac:dyDescent="0.3">
      <c r="G165" t="s">
        <v>176</v>
      </c>
    </row>
    <row r="166" spans="7:7" ht="14.45" x14ac:dyDescent="0.3">
      <c r="G166" t="s">
        <v>102</v>
      </c>
    </row>
    <row r="167" spans="7:7" ht="14.45" x14ac:dyDescent="0.3">
      <c r="G167" t="s">
        <v>103</v>
      </c>
    </row>
    <row r="169" spans="7:7" ht="14.45" x14ac:dyDescent="0.3">
      <c r="G169" t="s">
        <v>171</v>
      </c>
    </row>
    <row r="171" spans="7:7" ht="14.45" x14ac:dyDescent="0.3">
      <c r="G171" t="s">
        <v>104</v>
      </c>
    </row>
    <row r="173" spans="7:7" ht="14.45" x14ac:dyDescent="0.3">
      <c r="G173" t="s">
        <v>105</v>
      </c>
    </row>
    <row r="175" spans="7:7" ht="14.45" x14ac:dyDescent="0.3">
      <c r="G175" t="s">
        <v>106</v>
      </c>
    </row>
    <row r="177" spans="6:10" ht="14.45" x14ac:dyDescent="0.3">
      <c r="G177" t="s">
        <v>107</v>
      </c>
    </row>
    <row r="179" spans="6:10" ht="14.45" x14ac:dyDescent="0.3">
      <c r="G179" t="s">
        <v>108</v>
      </c>
    </row>
    <row r="184" spans="6:10" x14ac:dyDescent="0.25">
      <c r="F184" s="43" t="s">
        <v>75</v>
      </c>
      <c r="G184" s="41"/>
      <c r="H184" s="41"/>
      <c r="I184" s="41"/>
      <c r="J184" s="41"/>
    </row>
    <row r="185" spans="6:10" ht="14.45" x14ac:dyDescent="0.3">
      <c r="F185" s="41"/>
      <c r="G185" s="41" t="s">
        <v>44</v>
      </c>
      <c r="H185" s="41"/>
      <c r="I185" s="41"/>
      <c r="J185" s="41"/>
    </row>
    <row r="187" spans="6:10" ht="39" x14ac:dyDescent="0.25">
      <c r="F187" s="41"/>
      <c r="G187" s="47" t="s">
        <v>111</v>
      </c>
      <c r="H187" s="41"/>
      <c r="I187" s="41"/>
      <c r="J187" s="41"/>
    </row>
    <row r="189" spans="6:10" ht="14.45" x14ac:dyDescent="0.3">
      <c r="F189" s="41"/>
      <c r="G189" s="41" t="s">
        <v>112</v>
      </c>
      <c r="H189" s="41"/>
      <c r="I189" s="41"/>
      <c r="J189" s="41" t="s">
        <v>86</v>
      </c>
    </row>
    <row r="190" spans="6:10" x14ac:dyDescent="0.25">
      <c r="F190" s="41"/>
      <c r="G190" s="41" t="s">
        <v>136</v>
      </c>
      <c r="H190" s="41"/>
      <c r="I190" s="41"/>
      <c r="J190" s="41" t="s">
        <v>86</v>
      </c>
    </row>
    <row r="191" spans="6:10" ht="14.45" x14ac:dyDescent="0.3">
      <c r="F191" s="41"/>
      <c r="G191" s="41" t="s">
        <v>85</v>
      </c>
      <c r="H191" s="41"/>
      <c r="I191" s="41"/>
      <c r="J191" s="41"/>
    </row>
    <row r="194" spans="6:8" ht="14.45" x14ac:dyDescent="0.3">
      <c r="F194" s="41"/>
      <c r="G194" s="41" t="s">
        <v>174</v>
      </c>
      <c r="H194" s="41" t="s">
        <v>87</v>
      </c>
    </row>
    <row r="195" spans="6:8" ht="30" x14ac:dyDescent="0.25">
      <c r="F195" s="41"/>
      <c r="G195" s="41"/>
      <c r="H195" s="46" t="s">
        <v>164</v>
      </c>
    </row>
    <row r="196" spans="6:8" ht="14.45" x14ac:dyDescent="0.3">
      <c r="F196" s="41" t="s">
        <v>113</v>
      </c>
      <c r="G196" s="41"/>
      <c r="H196" s="41"/>
    </row>
    <row r="197" spans="6:8" ht="14.45" x14ac:dyDescent="0.3">
      <c r="F197" s="41" t="s">
        <v>16</v>
      </c>
      <c r="G197" s="41" t="s">
        <v>51</v>
      </c>
      <c r="H197" s="41"/>
    </row>
    <row r="198" spans="6:8" ht="14.45" x14ac:dyDescent="0.3">
      <c r="F198" s="41" t="s">
        <v>114</v>
      </c>
      <c r="G198" s="41" t="s">
        <v>51</v>
      </c>
      <c r="H198" s="41"/>
    </row>
    <row r="199" spans="6:8" ht="14.45" x14ac:dyDescent="0.3">
      <c r="F199" s="41" t="s">
        <v>115</v>
      </c>
      <c r="G199" s="41" t="s">
        <v>51</v>
      </c>
      <c r="H199" s="41"/>
    </row>
    <row r="200" spans="6:8" x14ac:dyDescent="0.25">
      <c r="F200" s="41" t="s">
        <v>116</v>
      </c>
      <c r="G200" s="41" t="s">
        <v>51</v>
      </c>
      <c r="H200" s="41"/>
    </row>
    <row r="201" spans="6:8" x14ac:dyDescent="0.25">
      <c r="F201" s="41" t="s">
        <v>117</v>
      </c>
      <c r="G201" s="41" t="s">
        <v>51</v>
      </c>
      <c r="H201" s="41"/>
    </row>
    <row r="202" spans="6:8" x14ac:dyDescent="0.25">
      <c r="F202" s="41" t="s">
        <v>118</v>
      </c>
      <c r="G202" s="41"/>
      <c r="H202" s="41"/>
    </row>
    <row r="203" spans="6:8" ht="14.45" x14ac:dyDescent="0.3">
      <c r="F203" s="41" t="s">
        <v>57</v>
      </c>
      <c r="G203" s="41" t="s">
        <v>51</v>
      </c>
      <c r="H203" s="41"/>
    </row>
    <row r="204" spans="6:8" ht="25.9" x14ac:dyDescent="0.3">
      <c r="F204" s="46" t="s">
        <v>119</v>
      </c>
      <c r="G204" s="41" t="s">
        <v>51</v>
      </c>
      <c r="H204" s="41"/>
    </row>
    <row r="205" spans="6:8" ht="14.45" x14ac:dyDescent="0.3">
      <c r="F205" s="41" t="s">
        <v>120</v>
      </c>
      <c r="G205" s="41"/>
      <c r="H205" s="41"/>
    </row>
    <row r="207" spans="6:8" x14ac:dyDescent="0.25">
      <c r="F207" s="41" t="s">
        <v>121</v>
      </c>
      <c r="G207" s="41" t="s">
        <v>122</v>
      </c>
      <c r="H207" s="41"/>
    </row>
    <row r="209" spans="6:7" ht="14.45" x14ac:dyDescent="0.3">
      <c r="F209" s="41" t="s">
        <v>38</v>
      </c>
      <c r="G209" s="41"/>
    </row>
    <row r="210" spans="6:7" ht="14.45" x14ac:dyDescent="0.3">
      <c r="F210" s="41" t="s">
        <v>97</v>
      </c>
      <c r="G210" s="41"/>
    </row>
    <row r="213" spans="6:7" ht="14.45" x14ac:dyDescent="0.3">
      <c r="G213" s="50" t="s">
        <v>153</v>
      </c>
    </row>
    <row r="214" spans="6:7" x14ac:dyDescent="0.25">
      <c r="G214" s="50" t="s">
        <v>163</v>
      </c>
    </row>
    <row r="217" spans="6:7" x14ac:dyDescent="0.25">
      <c r="F217" s="42" t="s">
        <v>123</v>
      </c>
      <c r="G217" s="41"/>
    </row>
    <row r="218" spans="6:7" x14ac:dyDescent="0.25">
      <c r="F218" s="41"/>
      <c r="G218" s="41" t="s">
        <v>124</v>
      </c>
    </row>
    <row r="219" spans="6:7" x14ac:dyDescent="0.25">
      <c r="F219" s="41"/>
      <c r="G219" s="41" t="s">
        <v>125</v>
      </c>
    </row>
    <row r="220" spans="6:7" x14ac:dyDescent="0.25">
      <c r="F220" s="41"/>
      <c r="G220" s="41" t="s">
        <v>126</v>
      </c>
    </row>
    <row r="221" spans="6:7" x14ac:dyDescent="0.25">
      <c r="F221" s="41"/>
      <c r="G221" s="41" t="s">
        <v>127</v>
      </c>
    </row>
    <row r="222" spans="6:7" ht="14.45" x14ac:dyDescent="0.3">
      <c r="G222" t="s">
        <v>177</v>
      </c>
    </row>
    <row r="223" spans="6:7" x14ac:dyDescent="0.25">
      <c r="F223" s="41"/>
      <c r="G223" s="41" t="s">
        <v>128</v>
      </c>
    </row>
    <row r="224" spans="6:7" x14ac:dyDescent="0.25">
      <c r="F224" s="41"/>
      <c r="G224" s="41" t="s">
        <v>129</v>
      </c>
    </row>
    <row r="226" spans="6:7" x14ac:dyDescent="0.25">
      <c r="G226" s="41" t="s">
        <v>130</v>
      </c>
    </row>
    <row r="228" spans="6:7" x14ac:dyDescent="0.25">
      <c r="G228" s="41" t="s">
        <v>131</v>
      </c>
    </row>
    <row r="230" spans="6:7" x14ac:dyDescent="0.25">
      <c r="G230" s="41" t="s">
        <v>132</v>
      </c>
    </row>
    <row r="232" spans="6:7" x14ac:dyDescent="0.25">
      <c r="G232" s="41" t="s">
        <v>133</v>
      </c>
    </row>
    <row r="234" spans="6:7" x14ac:dyDescent="0.25">
      <c r="G234" s="41" t="s">
        <v>134</v>
      </c>
    </row>
    <row r="236" spans="6:7" x14ac:dyDescent="0.25">
      <c r="G236" s="41" t="s">
        <v>135</v>
      </c>
    </row>
    <row r="238" spans="6:7" s="50" customFormat="1" ht="14.45" x14ac:dyDescent="0.3"/>
    <row r="239" spans="6:7" s="50" customFormat="1" ht="14.45" x14ac:dyDescent="0.3"/>
    <row r="240" spans="6:7" s="50" customFormat="1" ht="14.45" x14ac:dyDescent="0.3">
      <c r="F240" s="80" t="s">
        <v>181</v>
      </c>
    </row>
    <row r="241" spans="6:10" s="50" customFormat="1" ht="14.45" x14ac:dyDescent="0.3">
      <c r="G241" s="50" t="s">
        <v>185</v>
      </c>
    </row>
    <row r="242" spans="6:10" s="50" customFormat="1" ht="14.45" x14ac:dyDescent="0.3"/>
    <row r="243" spans="6:10" s="50" customFormat="1" ht="39" x14ac:dyDescent="0.25">
      <c r="G243" s="31" t="s">
        <v>186</v>
      </c>
    </row>
    <row r="244" spans="6:10" s="50" customFormat="1" ht="14.45" x14ac:dyDescent="0.3"/>
    <row r="245" spans="6:10" s="50" customFormat="1" ht="14.45" x14ac:dyDescent="0.3">
      <c r="G245" s="50" t="s">
        <v>187</v>
      </c>
      <c r="J245" s="50" t="s">
        <v>188</v>
      </c>
    </row>
    <row r="246" spans="6:10" s="50" customFormat="1" ht="14.45" x14ac:dyDescent="0.3">
      <c r="G246" s="50" t="s">
        <v>189</v>
      </c>
      <c r="J246" s="50" t="s">
        <v>188</v>
      </c>
    </row>
    <row r="247" spans="6:10" s="50" customFormat="1" ht="14.45" x14ac:dyDescent="0.3">
      <c r="G247" s="50" t="s">
        <v>190</v>
      </c>
    </row>
    <row r="248" spans="6:10" s="50" customFormat="1" ht="14.45" x14ac:dyDescent="0.3"/>
    <row r="249" spans="6:10" s="50" customFormat="1" ht="14.45" x14ac:dyDescent="0.3"/>
    <row r="250" spans="6:10" s="50" customFormat="1" ht="14.45" x14ac:dyDescent="0.3">
      <c r="G250" s="50" t="s">
        <v>191</v>
      </c>
      <c r="H250" s="50" t="s">
        <v>192</v>
      </c>
    </row>
    <row r="251" spans="6:10" s="50" customFormat="1" ht="14.45" x14ac:dyDescent="0.3">
      <c r="H251" s="46" t="s">
        <v>193</v>
      </c>
    </row>
    <row r="252" spans="6:10" s="50" customFormat="1" ht="14.45" x14ac:dyDescent="0.3">
      <c r="F252" s="50" t="s">
        <v>194</v>
      </c>
    </row>
    <row r="253" spans="6:10" s="50" customFormat="1" ht="14.45" x14ac:dyDescent="0.3">
      <c r="F253" s="50" t="s">
        <v>16</v>
      </c>
      <c r="G253" s="50" t="s">
        <v>51</v>
      </c>
    </row>
    <row r="254" spans="6:10" s="50" customFormat="1" ht="14.45" x14ac:dyDescent="0.3">
      <c r="F254" s="50" t="s">
        <v>17</v>
      </c>
      <c r="G254" s="50" t="s">
        <v>51</v>
      </c>
    </row>
    <row r="255" spans="6:10" s="50" customFormat="1" ht="14.45" x14ac:dyDescent="0.3">
      <c r="F255" s="50" t="s">
        <v>195</v>
      </c>
      <c r="G255" s="50" t="s">
        <v>51</v>
      </c>
    </row>
    <row r="256" spans="6:10" s="50" customFormat="1" ht="14.45" x14ac:dyDescent="0.3">
      <c r="F256" s="50" t="s">
        <v>196</v>
      </c>
      <c r="G256" s="50" t="s">
        <v>51</v>
      </c>
    </row>
    <row r="257" spans="6:7" s="50" customFormat="1" ht="14.45" x14ac:dyDescent="0.3">
      <c r="F257" s="50" t="s">
        <v>197</v>
      </c>
      <c r="G257" s="50" t="s">
        <v>51</v>
      </c>
    </row>
    <row r="258" spans="6:7" s="50" customFormat="1" ht="14.45" x14ac:dyDescent="0.3">
      <c r="F258" s="50" t="s">
        <v>198</v>
      </c>
    </row>
    <row r="259" spans="6:7" s="50" customFormat="1" ht="14.45" x14ac:dyDescent="0.3">
      <c r="F259" s="50" t="s">
        <v>199</v>
      </c>
      <c r="G259" s="50" t="s">
        <v>51</v>
      </c>
    </row>
    <row r="260" spans="6:7" s="50" customFormat="1" ht="25.9" x14ac:dyDescent="0.3">
      <c r="F260" s="46" t="s">
        <v>200</v>
      </c>
      <c r="G260" s="50" t="s">
        <v>51</v>
      </c>
    </row>
    <row r="261" spans="6:7" s="50" customFormat="1" ht="14.45" x14ac:dyDescent="0.3">
      <c r="F261" s="50" t="s">
        <v>201</v>
      </c>
    </row>
    <row r="262" spans="6:7" s="50" customFormat="1" ht="14.45" x14ac:dyDescent="0.3"/>
    <row r="263" spans="6:7" s="50" customFormat="1" ht="14.45" x14ac:dyDescent="0.3">
      <c r="F263" s="50" t="s">
        <v>202</v>
      </c>
      <c r="G263" s="50" t="s">
        <v>203</v>
      </c>
    </row>
    <row r="264" spans="6:7" s="50" customFormat="1" ht="14.45" x14ac:dyDescent="0.3"/>
    <row r="265" spans="6:7" s="50" customFormat="1" ht="14.45" x14ac:dyDescent="0.3">
      <c r="F265" s="50" t="s">
        <v>204</v>
      </c>
    </row>
    <row r="266" spans="6:7" s="50" customFormat="1" ht="14.45" x14ac:dyDescent="0.3">
      <c r="F266" s="50" t="s">
        <v>205</v>
      </c>
    </row>
    <row r="267" spans="6:7" s="50" customFormat="1" ht="14.45" x14ac:dyDescent="0.3"/>
    <row r="268" spans="6:7" s="50" customFormat="1" ht="14.45" x14ac:dyDescent="0.3"/>
    <row r="269" spans="6:7" s="50" customFormat="1" ht="14.45" x14ac:dyDescent="0.3">
      <c r="G269" s="50" t="s">
        <v>139</v>
      </c>
    </row>
    <row r="270" spans="6:7" s="50" customFormat="1" ht="14.45" x14ac:dyDescent="0.3">
      <c r="G270" s="50" t="s">
        <v>206</v>
      </c>
    </row>
    <row r="271" spans="6:7" s="50" customFormat="1" ht="14.45" x14ac:dyDescent="0.3"/>
    <row r="272" spans="6:7" s="50" customFormat="1" ht="14.45" x14ac:dyDescent="0.3"/>
    <row r="273" spans="6:7" s="50" customFormat="1" ht="14.45" x14ac:dyDescent="0.3">
      <c r="F273" s="80" t="s">
        <v>207</v>
      </c>
    </row>
    <row r="274" spans="6:7" s="50" customFormat="1" ht="14.45" x14ac:dyDescent="0.3">
      <c r="G274" s="50" t="s">
        <v>208</v>
      </c>
    </row>
    <row r="275" spans="6:7" s="50" customFormat="1" x14ac:dyDescent="0.25">
      <c r="G275" s="50" t="s">
        <v>209</v>
      </c>
    </row>
    <row r="276" spans="6:7" s="50" customFormat="1" ht="14.45" x14ac:dyDescent="0.3">
      <c r="G276" s="50" t="s">
        <v>210</v>
      </c>
    </row>
    <row r="277" spans="6:7" s="50" customFormat="1" ht="14.45" x14ac:dyDescent="0.3">
      <c r="G277" s="50" t="s">
        <v>211</v>
      </c>
    </row>
    <row r="278" spans="6:7" s="50" customFormat="1" ht="14.45" x14ac:dyDescent="0.3">
      <c r="G278" s="50" t="s">
        <v>212</v>
      </c>
    </row>
    <row r="279" spans="6:7" s="50" customFormat="1" ht="14.45" x14ac:dyDescent="0.3">
      <c r="G279" s="50" t="s">
        <v>213</v>
      </c>
    </row>
    <row r="280" spans="6:7" s="50" customFormat="1" ht="14.45" x14ac:dyDescent="0.3">
      <c r="G280" s="50" t="s">
        <v>214</v>
      </c>
    </row>
    <row r="281" spans="6:7" s="50" customFormat="1" ht="14.45" x14ac:dyDescent="0.3"/>
    <row r="282" spans="6:7" s="50" customFormat="1" ht="14.45" x14ac:dyDescent="0.3">
      <c r="G282" s="50" t="s">
        <v>215</v>
      </c>
    </row>
    <row r="283" spans="6:7" s="50" customFormat="1" ht="14.45" x14ac:dyDescent="0.3"/>
    <row r="284" spans="6:7" s="50" customFormat="1" ht="14.45" x14ac:dyDescent="0.3">
      <c r="G284" s="50" t="s">
        <v>216</v>
      </c>
    </row>
    <row r="285" spans="6:7" s="50" customFormat="1" ht="14.45" x14ac:dyDescent="0.3"/>
    <row r="286" spans="6:7" s="50" customFormat="1" ht="14.45" x14ac:dyDescent="0.3">
      <c r="G286" s="50" t="s">
        <v>217</v>
      </c>
    </row>
    <row r="287" spans="6:7" s="50" customFormat="1" ht="14.45" x14ac:dyDescent="0.3"/>
    <row r="288" spans="6:7" s="50" customFormat="1" x14ac:dyDescent="0.25">
      <c r="G288" s="50" t="s">
        <v>218</v>
      </c>
    </row>
    <row r="289" spans="6:10" s="50" customFormat="1" ht="14.45" x14ac:dyDescent="0.3"/>
    <row r="290" spans="6:10" s="50" customFormat="1" ht="14.45" x14ac:dyDescent="0.3">
      <c r="G290" s="50" t="s">
        <v>219</v>
      </c>
    </row>
    <row r="291" spans="6:10" s="50" customFormat="1" ht="14.45" x14ac:dyDescent="0.3"/>
    <row r="292" spans="6:10" s="50" customFormat="1" ht="14.45" x14ac:dyDescent="0.3">
      <c r="G292" s="50" t="s">
        <v>220</v>
      </c>
    </row>
    <row r="293" spans="6:10" s="50" customFormat="1" ht="14.45" x14ac:dyDescent="0.3"/>
    <row r="294" spans="6:10" s="50" customFormat="1" ht="14.45" x14ac:dyDescent="0.3"/>
    <row r="295" spans="6:10" s="50" customFormat="1" ht="14.45" x14ac:dyDescent="0.3"/>
    <row r="296" spans="6:10" s="50" customFormat="1" ht="14.45" x14ac:dyDescent="0.3"/>
    <row r="297" spans="6:10" s="50" customFormat="1" ht="14.45" x14ac:dyDescent="0.3">
      <c r="F297" s="79" t="s">
        <v>235</v>
      </c>
    </row>
    <row r="298" spans="6:10" s="50" customFormat="1" ht="14.45" x14ac:dyDescent="0.3">
      <c r="G298" s="50" t="s">
        <v>80</v>
      </c>
    </row>
    <row r="299" spans="6:10" s="50" customFormat="1" ht="14.45" x14ac:dyDescent="0.3"/>
    <row r="300" spans="6:10" s="50" customFormat="1" ht="40.15" x14ac:dyDescent="0.3">
      <c r="G300" s="47" t="s">
        <v>236</v>
      </c>
    </row>
    <row r="301" spans="6:10" s="50" customFormat="1" ht="14.45" x14ac:dyDescent="0.3"/>
    <row r="302" spans="6:10" s="50" customFormat="1" ht="14.45" x14ac:dyDescent="0.3">
      <c r="G302" s="50" t="s">
        <v>83</v>
      </c>
      <c r="J302" s="50" t="s">
        <v>86</v>
      </c>
    </row>
    <row r="303" spans="6:10" s="50" customFormat="1" ht="14.45" x14ac:dyDescent="0.3">
      <c r="G303" s="50" t="s">
        <v>84</v>
      </c>
      <c r="J303" s="50" t="s">
        <v>86</v>
      </c>
    </row>
    <row r="304" spans="6:10" s="50" customFormat="1" ht="14.45" x14ac:dyDescent="0.3">
      <c r="G304" s="50" t="s">
        <v>85</v>
      </c>
    </row>
    <row r="305" spans="6:8" s="50" customFormat="1" ht="14.45" x14ac:dyDescent="0.3"/>
    <row r="306" spans="6:8" s="50" customFormat="1" ht="14.45" x14ac:dyDescent="0.3"/>
    <row r="307" spans="6:8" s="50" customFormat="1" ht="14.45" x14ac:dyDescent="0.3">
      <c r="G307" s="50" t="s">
        <v>173</v>
      </c>
      <c r="H307" s="50" t="s">
        <v>237</v>
      </c>
    </row>
    <row r="308" spans="6:8" s="50" customFormat="1" ht="14.45" x14ac:dyDescent="0.3">
      <c r="F308" s="50" t="s">
        <v>238</v>
      </c>
      <c r="H308" s="46" t="s">
        <v>239</v>
      </c>
    </row>
    <row r="309" spans="6:8" s="50" customFormat="1" ht="14.45" x14ac:dyDescent="0.3">
      <c r="F309" s="50" t="s">
        <v>89</v>
      </c>
    </row>
    <row r="310" spans="6:8" s="50" customFormat="1" ht="14.45" x14ac:dyDescent="0.3">
      <c r="F310" s="50" t="s">
        <v>16</v>
      </c>
      <c r="G310" s="50" t="s">
        <v>51</v>
      </c>
    </row>
    <row r="311" spans="6:8" s="50" customFormat="1" ht="14.45" x14ac:dyDescent="0.3">
      <c r="F311" s="50" t="s">
        <v>17</v>
      </c>
      <c r="G311" s="50" t="s">
        <v>51</v>
      </c>
    </row>
    <row r="312" spans="6:8" s="50" customFormat="1" ht="14.45" x14ac:dyDescent="0.3">
      <c r="F312" s="50" t="s">
        <v>240</v>
      </c>
      <c r="G312" s="50" t="s">
        <v>51</v>
      </c>
    </row>
    <row r="313" spans="6:8" s="50" customFormat="1" ht="14.45" x14ac:dyDescent="0.3">
      <c r="F313" s="50" t="s">
        <v>241</v>
      </c>
      <c r="G313" s="50" t="s">
        <v>51</v>
      </c>
    </row>
    <row r="314" spans="6:8" s="50" customFormat="1" ht="14.45" x14ac:dyDescent="0.3">
      <c r="F314" s="50" t="s">
        <v>242</v>
      </c>
      <c r="G314" s="50" t="s">
        <v>51</v>
      </c>
    </row>
    <row r="315" spans="6:8" s="50" customFormat="1" ht="14.45" x14ac:dyDescent="0.3">
      <c r="F315" s="50" t="s">
        <v>56</v>
      </c>
    </row>
    <row r="316" spans="6:8" s="50" customFormat="1" ht="14.45" x14ac:dyDescent="0.3">
      <c r="F316" s="50" t="s">
        <v>57</v>
      </c>
      <c r="G316" s="50" t="s">
        <v>51</v>
      </c>
    </row>
    <row r="317" spans="6:8" s="50" customFormat="1" ht="25.9" x14ac:dyDescent="0.3">
      <c r="F317" s="46" t="s">
        <v>243</v>
      </c>
      <c r="G317" s="50" t="s">
        <v>51</v>
      </c>
    </row>
    <row r="318" spans="6:8" s="50" customFormat="1" ht="14.45" x14ac:dyDescent="0.3">
      <c r="F318" s="50" t="s">
        <v>244</v>
      </c>
    </row>
    <row r="319" spans="6:8" s="50" customFormat="1" ht="14.45" x14ac:dyDescent="0.3"/>
    <row r="320" spans="6:8" s="50" customFormat="1" ht="14.45" x14ac:dyDescent="0.3">
      <c r="F320" s="50" t="s">
        <v>245</v>
      </c>
      <c r="G320" s="50" t="s">
        <v>246</v>
      </c>
    </row>
    <row r="321" spans="6:7" s="50" customFormat="1" ht="14.45" x14ac:dyDescent="0.3"/>
    <row r="322" spans="6:7" s="50" customFormat="1" ht="14.45" x14ac:dyDescent="0.3">
      <c r="F322" s="50" t="s">
        <v>247</v>
      </c>
    </row>
    <row r="323" spans="6:7" s="50" customFormat="1" ht="14.45" x14ac:dyDescent="0.3">
      <c r="F323" s="50" t="s">
        <v>248</v>
      </c>
    </row>
    <row r="324" spans="6:7" s="50" customFormat="1" ht="14.45" x14ac:dyDescent="0.3"/>
    <row r="325" spans="6:7" s="50" customFormat="1" ht="14.45" x14ac:dyDescent="0.3"/>
    <row r="326" spans="6:7" s="50" customFormat="1" ht="14.45" x14ac:dyDescent="0.3">
      <c r="G326" s="50" t="s">
        <v>249</v>
      </c>
    </row>
    <row r="327" spans="6:7" s="50" customFormat="1" ht="14.45" x14ac:dyDescent="0.3">
      <c r="G327" s="50" t="s">
        <v>250</v>
      </c>
    </row>
    <row r="328" spans="6:7" s="50" customFormat="1" ht="14.45" x14ac:dyDescent="0.3"/>
    <row r="329" spans="6:7" s="50" customFormat="1" ht="14.45" x14ac:dyDescent="0.3"/>
    <row r="330" spans="6:7" s="50" customFormat="1" ht="14.45" x14ac:dyDescent="0.3">
      <c r="F330" s="79" t="s">
        <v>251</v>
      </c>
    </row>
    <row r="331" spans="6:7" s="50" customFormat="1" ht="14.45" x14ac:dyDescent="0.3">
      <c r="G331" s="50" t="s">
        <v>252</v>
      </c>
    </row>
    <row r="332" spans="6:7" s="50" customFormat="1" ht="14.45" x14ac:dyDescent="0.3">
      <c r="G332" s="50" t="s">
        <v>253</v>
      </c>
    </row>
    <row r="333" spans="6:7" s="50" customFormat="1" ht="14.45" x14ac:dyDescent="0.3">
      <c r="G333" s="50" t="s">
        <v>254</v>
      </c>
    </row>
    <row r="334" spans="6:7" s="50" customFormat="1" ht="14.45" x14ac:dyDescent="0.3">
      <c r="G334" s="50" t="s">
        <v>255</v>
      </c>
    </row>
    <row r="335" spans="6:7" s="50" customFormat="1" ht="14.45" x14ac:dyDescent="0.3">
      <c r="G335" s="50" t="s">
        <v>256</v>
      </c>
    </row>
    <row r="336" spans="6:7" s="50" customFormat="1" ht="14.45" x14ac:dyDescent="0.3">
      <c r="G336" s="50" t="s">
        <v>257</v>
      </c>
    </row>
    <row r="337" spans="7:7" s="50" customFormat="1" ht="14.45" x14ac:dyDescent="0.3">
      <c r="G337" s="50" t="s">
        <v>258</v>
      </c>
    </row>
    <row r="338" spans="7:7" s="50" customFormat="1" ht="14.45" x14ac:dyDescent="0.3"/>
    <row r="339" spans="7:7" s="50" customFormat="1" ht="14.45" x14ac:dyDescent="0.3">
      <c r="G339" s="50" t="s">
        <v>259</v>
      </c>
    </row>
    <row r="340" spans="7:7" s="50" customFormat="1" ht="14.45" x14ac:dyDescent="0.3"/>
    <row r="341" spans="7:7" s="50" customFormat="1" ht="14.45" x14ac:dyDescent="0.3">
      <c r="G341" s="50" t="s">
        <v>260</v>
      </c>
    </row>
    <row r="342" spans="7:7" s="50" customFormat="1" ht="14.45" x14ac:dyDescent="0.3"/>
    <row r="343" spans="7:7" s="50" customFormat="1" ht="14.45" x14ac:dyDescent="0.3">
      <c r="G343" s="50" t="s">
        <v>261</v>
      </c>
    </row>
    <row r="344" spans="7:7" s="50" customFormat="1" ht="14.45" x14ac:dyDescent="0.3"/>
    <row r="345" spans="7:7" s="50" customFormat="1" ht="14.45" x14ac:dyDescent="0.3">
      <c r="G345" s="50" t="s">
        <v>262</v>
      </c>
    </row>
    <row r="346" spans="7:7" s="50" customFormat="1" ht="14.45" x14ac:dyDescent="0.3"/>
    <row r="347" spans="7:7" s="50" customFormat="1" ht="14.45" x14ac:dyDescent="0.3">
      <c r="G347" s="50" t="s">
        <v>263</v>
      </c>
    </row>
    <row r="348" spans="7:7" s="50" customFormat="1" ht="14.45" x14ac:dyDescent="0.3"/>
    <row r="349" spans="7:7" s="50" customFormat="1" ht="14.45" x14ac:dyDescent="0.3">
      <c r="G349" s="50" t="s">
        <v>264</v>
      </c>
    </row>
    <row r="350" spans="7:7" s="50" customFormat="1" ht="14.45" x14ac:dyDescent="0.3"/>
    <row r="351" spans="7:7" s="50" customFormat="1" ht="14.45" x14ac:dyDescent="0.3"/>
    <row r="352" spans="7:7" s="50" customFormat="1" ht="14.45" x14ac:dyDescent="0.3"/>
    <row r="353" spans="5:21" s="50" customFormat="1" ht="14.45" x14ac:dyDescent="0.3"/>
    <row r="354" spans="5:21" s="50" customFormat="1" ht="14.45" x14ac:dyDescent="0.3"/>
    <row r="363" spans="5:21" s="48" customFormat="1" x14ac:dyDescent="0.25">
      <c r="E363" s="48" t="s">
        <v>54</v>
      </c>
      <c r="H363" s="49" t="s">
        <v>46</v>
      </c>
      <c r="I363" s="49" t="s">
        <v>39</v>
      </c>
      <c r="J363" s="49" t="s">
        <v>2</v>
      </c>
      <c r="K363" s="49" t="s">
        <v>8</v>
      </c>
      <c r="L363" s="49" t="s">
        <v>3</v>
      </c>
      <c r="M363" s="49" t="s">
        <v>10</v>
      </c>
      <c r="N363" s="49" t="s">
        <v>4</v>
      </c>
      <c r="O363" s="49" t="s">
        <v>5</v>
      </c>
      <c r="P363" s="49" t="s">
        <v>31</v>
      </c>
      <c r="Q363" s="49"/>
      <c r="R363" s="49"/>
      <c r="S363" s="49"/>
      <c r="T363" s="49"/>
      <c r="U363" s="49"/>
    </row>
    <row r="364" spans="5:21" x14ac:dyDescent="0.25">
      <c r="F364" s="44" t="s">
        <v>76</v>
      </c>
      <c r="H364" s="44" t="s">
        <v>37</v>
      </c>
      <c r="I364" s="44" t="s">
        <v>37</v>
      </c>
      <c r="J364" s="44" t="s">
        <v>37</v>
      </c>
      <c r="K364" s="44" t="s">
        <v>37</v>
      </c>
      <c r="L364" s="44" t="s">
        <v>37</v>
      </c>
      <c r="M364" s="44" t="s">
        <v>37</v>
      </c>
      <c r="N364" s="44" t="s">
        <v>37</v>
      </c>
      <c r="O364" s="44" t="s">
        <v>37</v>
      </c>
      <c r="P364" s="44" t="s">
        <v>52</v>
      </c>
      <c r="Q364" s="44"/>
    </row>
    <row r="365" spans="5:21" ht="14.45" x14ac:dyDescent="0.3">
      <c r="F365" s="44" t="s">
        <v>78</v>
      </c>
      <c r="H365" s="45" t="s">
        <v>1</v>
      </c>
      <c r="I365" s="44" t="s">
        <v>0</v>
      </c>
      <c r="J365" s="44" t="s">
        <v>0</v>
      </c>
      <c r="K365" s="44" t="s">
        <v>9</v>
      </c>
      <c r="L365" s="44" t="s">
        <v>285</v>
      </c>
      <c r="M365" s="44" t="s">
        <v>166</v>
      </c>
      <c r="N365" s="44" t="s">
        <v>0</v>
      </c>
      <c r="O365" s="44" t="s">
        <v>0</v>
      </c>
      <c r="P365" s="44" t="s">
        <v>1</v>
      </c>
      <c r="Q365" s="44"/>
    </row>
    <row r="366" spans="5:21" x14ac:dyDescent="0.25">
      <c r="F366" s="44" t="s">
        <v>79</v>
      </c>
      <c r="H366" s="45" t="s">
        <v>47</v>
      </c>
      <c r="I366" s="44" t="s">
        <v>1</v>
      </c>
      <c r="J366" s="44" t="s">
        <v>1</v>
      </c>
      <c r="K366" s="44" t="s">
        <v>32</v>
      </c>
      <c r="L366" s="44" t="s">
        <v>286</v>
      </c>
      <c r="M366" s="44" t="s">
        <v>24</v>
      </c>
      <c r="N366" s="44" t="s">
        <v>1</v>
      </c>
      <c r="O366" s="44" t="s">
        <v>1</v>
      </c>
      <c r="P366" s="44" t="s">
        <v>6</v>
      </c>
      <c r="Q366" s="44"/>
    </row>
    <row r="367" spans="5:21" x14ac:dyDescent="0.25">
      <c r="F367" s="38" t="s">
        <v>110</v>
      </c>
      <c r="H367" s="45" t="s">
        <v>49</v>
      </c>
      <c r="I367" s="44"/>
      <c r="J367" s="44"/>
      <c r="K367" s="44" t="s">
        <v>27</v>
      </c>
      <c r="L367" s="44"/>
      <c r="M367" s="44" t="s">
        <v>23</v>
      </c>
      <c r="N367" s="44"/>
      <c r="O367" s="44"/>
      <c r="P367" s="44" t="s">
        <v>7</v>
      </c>
      <c r="Q367" s="44"/>
    </row>
    <row r="368" spans="5:21" x14ac:dyDescent="0.25">
      <c r="F368" s="44"/>
      <c r="H368" s="45" t="s">
        <v>48</v>
      </c>
      <c r="I368" s="44"/>
      <c r="J368" s="44"/>
      <c r="K368" s="44"/>
      <c r="L368" s="44"/>
      <c r="M368" s="44" t="s">
        <v>40</v>
      </c>
      <c r="N368" s="44"/>
      <c r="O368" s="44"/>
      <c r="P368" s="44"/>
      <c r="Q368" s="44"/>
    </row>
    <row r="369" spans="5:21" x14ac:dyDescent="0.25">
      <c r="F369" s="44"/>
      <c r="G369" s="45"/>
      <c r="H369" s="44"/>
      <c r="I369" s="44"/>
      <c r="J369" s="44"/>
      <c r="K369" s="44"/>
      <c r="L369" s="44"/>
      <c r="M369" s="44" t="s">
        <v>42</v>
      </c>
      <c r="N369" s="44"/>
      <c r="O369" s="44"/>
      <c r="P369" s="44"/>
      <c r="Q369" s="44"/>
    </row>
    <row r="370" spans="5:21" x14ac:dyDescent="0.25">
      <c r="F370" s="44"/>
      <c r="G370" s="45"/>
      <c r="H370" s="44"/>
      <c r="I370" s="44"/>
      <c r="J370" s="44"/>
      <c r="K370" s="44"/>
      <c r="L370" s="44"/>
      <c r="M370" s="44" t="s">
        <v>41</v>
      </c>
      <c r="N370" s="44"/>
      <c r="O370" s="44"/>
      <c r="P370" s="44"/>
      <c r="Q370" s="44"/>
    </row>
    <row r="372" spans="5:21" s="48" customFormat="1" x14ac:dyDescent="0.25">
      <c r="H372" s="49" t="s">
        <v>46</v>
      </c>
      <c r="I372" s="49" t="s">
        <v>39</v>
      </c>
      <c r="J372" s="49" t="s">
        <v>2</v>
      </c>
      <c r="K372" s="49" t="s">
        <v>8</v>
      </c>
      <c r="L372" s="49" t="s">
        <v>3</v>
      </c>
      <c r="M372" s="49" t="s">
        <v>10</v>
      </c>
      <c r="N372" s="49" t="s">
        <v>4</v>
      </c>
      <c r="O372" s="49" t="s">
        <v>5</v>
      </c>
      <c r="P372" s="49" t="s">
        <v>31</v>
      </c>
      <c r="R372" s="49"/>
      <c r="S372" s="49"/>
      <c r="T372" s="49"/>
      <c r="U372" s="49"/>
    </row>
    <row r="373" spans="5:21" ht="14.45" x14ac:dyDescent="0.3">
      <c r="E373" t="s">
        <v>77</v>
      </c>
      <c r="F373" s="44" t="s">
        <v>76</v>
      </c>
      <c r="H373" s="51" t="s">
        <v>138</v>
      </c>
      <c r="I373" s="44" t="s">
        <v>138</v>
      </c>
      <c r="J373" s="44" t="s">
        <v>138</v>
      </c>
      <c r="K373" s="44" t="s">
        <v>138</v>
      </c>
      <c r="L373" s="44" t="s">
        <v>138</v>
      </c>
      <c r="M373" s="44" t="s">
        <v>138</v>
      </c>
      <c r="N373" s="44" t="s">
        <v>138</v>
      </c>
      <c r="O373" s="44" t="s">
        <v>138</v>
      </c>
      <c r="P373" s="44" t="s">
        <v>146</v>
      </c>
      <c r="Q373" s="44"/>
    </row>
    <row r="374" spans="5:21" ht="14.45" x14ac:dyDescent="0.3">
      <c r="F374" s="44" t="s">
        <v>78</v>
      </c>
      <c r="H374" s="52" t="s">
        <v>139</v>
      </c>
      <c r="I374" s="44" t="s">
        <v>140</v>
      </c>
      <c r="J374" s="44" t="s">
        <v>140</v>
      </c>
      <c r="K374" s="44" t="s">
        <v>141</v>
      </c>
      <c r="L374" s="44" t="s">
        <v>277</v>
      </c>
      <c r="M374" s="44" t="s">
        <v>166</v>
      </c>
      <c r="N374" s="44" t="s">
        <v>140</v>
      </c>
      <c r="O374" s="44" t="s">
        <v>140</v>
      </c>
      <c r="P374" s="44" t="s">
        <v>139</v>
      </c>
      <c r="Q374" s="44"/>
    </row>
    <row r="375" spans="5:21" ht="14.45" x14ac:dyDescent="0.3">
      <c r="F375" s="44" t="s">
        <v>79</v>
      </c>
      <c r="H375" s="52" t="s">
        <v>47</v>
      </c>
      <c r="I375" s="44" t="s">
        <v>139</v>
      </c>
      <c r="J375" s="44" t="s">
        <v>139</v>
      </c>
      <c r="K375" s="44" t="s">
        <v>32</v>
      </c>
      <c r="L375" s="44" t="s">
        <v>278</v>
      </c>
      <c r="M375" s="44" t="s">
        <v>24</v>
      </c>
      <c r="N375" s="44" t="s">
        <v>139</v>
      </c>
      <c r="O375" s="44" t="s">
        <v>139</v>
      </c>
      <c r="P375" s="44" t="s">
        <v>147</v>
      </c>
      <c r="Q375" s="44"/>
    </row>
    <row r="376" spans="5:21" x14ac:dyDescent="0.25">
      <c r="F376" s="38" t="s">
        <v>110</v>
      </c>
      <c r="H376" s="52" t="s">
        <v>49</v>
      </c>
      <c r="I376" s="44"/>
      <c r="J376" s="44"/>
      <c r="K376" s="44" t="s">
        <v>142</v>
      </c>
      <c r="L376" s="44"/>
      <c r="M376" s="44" t="s">
        <v>143</v>
      </c>
      <c r="N376" s="44"/>
      <c r="O376" s="44"/>
      <c r="P376" s="44" t="s">
        <v>148</v>
      </c>
      <c r="Q376" s="44"/>
    </row>
    <row r="377" spans="5:21" ht="14.45" x14ac:dyDescent="0.3">
      <c r="F377" s="44"/>
      <c r="H377" s="52" t="s">
        <v>48</v>
      </c>
      <c r="I377" s="44"/>
      <c r="J377" s="44"/>
      <c r="K377" s="44"/>
      <c r="L377" s="44"/>
      <c r="M377" s="44" t="s">
        <v>167</v>
      </c>
      <c r="N377" s="44"/>
      <c r="O377" s="44"/>
      <c r="P377" s="44"/>
      <c r="Q377" s="44"/>
    </row>
    <row r="378" spans="5:21" ht="14.45" x14ac:dyDescent="0.3">
      <c r="F378" s="44"/>
      <c r="G378" s="45"/>
      <c r="H378" s="45"/>
      <c r="I378" s="44"/>
      <c r="J378" s="44"/>
      <c r="K378" s="44"/>
      <c r="L378" s="44"/>
      <c r="M378" s="44" t="s">
        <v>144</v>
      </c>
      <c r="N378" s="44"/>
      <c r="O378" s="44"/>
      <c r="P378" s="44"/>
      <c r="Q378" s="44"/>
    </row>
    <row r="379" spans="5:21" ht="14.45" x14ac:dyDescent="0.3">
      <c r="F379" s="44"/>
      <c r="G379" s="45"/>
      <c r="H379" s="44"/>
      <c r="I379" s="44"/>
      <c r="J379" s="44"/>
      <c r="K379" s="44"/>
      <c r="L379" s="44"/>
      <c r="M379" s="44" t="s">
        <v>145</v>
      </c>
      <c r="N379" s="44"/>
      <c r="O379" s="44"/>
      <c r="P379" s="44"/>
      <c r="Q379" s="44"/>
    </row>
    <row r="381" spans="5:21" s="48" customFormat="1" x14ac:dyDescent="0.25">
      <c r="H381" s="49" t="s">
        <v>46</v>
      </c>
      <c r="I381" s="49" t="s">
        <v>39</v>
      </c>
      <c r="J381" s="49" t="s">
        <v>2</v>
      </c>
      <c r="K381" s="49" t="s">
        <v>8</v>
      </c>
      <c r="L381" s="49" t="s">
        <v>3</v>
      </c>
      <c r="M381" s="49" t="s">
        <v>10</v>
      </c>
      <c r="N381" s="49" t="s">
        <v>4</v>
      </c>
      <c r="O381" s="49" t="s">
        <v>5</v>
      </c>
      <c r="P381" s="49" t="s">
        <v>31</v>
      </c>
      <c r="R381" s="49"/>
      <c r="S381" s="49"/>
      <c r="T381" s="49"/>
      <c r="U381" s="49"/>
    </row>
    <row r="382" spans="5:21" ht="30" customHeight="1" x14ac:dyDescent="0.25">
      <c r="E382" s="40" t="s">
        <v>137</v>
      </c>
      <c r="F382" s="51" t="s">
        <v>149</v>
      </c>
      <c r="H382" s="51" t="s">
        <v>150</v>
      </c>
      <c r="I382" s="51" t="s">
        <v>150</v>
      </c>
      <c r="J382" s="51" t="s">
        <v>150</v>
      </c>
      <c r="K382" s="51" t="s">
        <v>150</v>
      </c>
      <c r="L382" s="51" t="s">
        <v>150</v>
      </c>
      <c r="M382" s="51" t="s">
        <v>150</v>
      </c>
      <c r="N382" s="51" t="s">
        <v>150</v>
      </c>
      <c r="O382" s="51" t="s">
        <v>150</v>
      </c>
      <c r="P382" s="54" t="s">
        <v>151</v>
      </c>
      <c r="Q382" s="51"/>
    </row>
    <row r="383" spans="5:21" ht="14.45" x14ac:dyDescent="0.3">
      <c r="F383" s="51" t="s">
        <v>152</v>
      </c>
      <c r="H383" s="52" t="s">
        <v>153</v>
      </c>
      <c r="I383" s="51" t="s">
        <v>154</v>
      </c>
      <c r="J383" s="51" t="s">
        <v>154</v>
      </c>
      <c r="K383" s="51" t="s">
        <v>168</v>
      </c>
      <c r="L383" s="51" t="s">
        <v>279</v>
      </c>
      <c r="M383" s="51" t="s">
        <v>166</v>
      </c>
      <c r="N383" s="51" t="s">
        <v>154</v>
      </c>
      <c r="O383" s="51" t="s">
        <v>154</v>
      </c>
      <c r="P383" s="51" t="s">
        <v>153</v>
      </c>
      <c r="Q383" s="51"/>
    </row>
    <row r="384" spans="5:21" x14ac:dyDescent="0.25">
      <c r="F384" s="51" t="s">
        <v>155</v>
      </c>
      <c r="H384" s="52" t="s">
        <v>47</v>
      </c>
      <c r="I384" s="51" t="s">
        <v>153</v>
      </c>
      <c r="J384" s="51" t="s">
        <v>153</v>
      </c>
      <c r="K384" s="51" t="s">
        <v>32</v>
      </c>
      <c r="L384" s="51" t="s">
        <v>280</v>
      </c>
      <c r="M384" s="51" t="s">
        <v>24</v>
      </c>
      <c r="N384" s="51" t="s">
        <v>153</v>
      </c>
      <c r="O384" s="51" t="s">
        <v>153</v>
      </c>
      <c r="P384" s="51" t="s">
        <v>156</v>
      </c>
      <c r="Q384" s="51"/>
    </row>
    <row r="385" spans="5:21" x14ac:dyDescent="0.25">
      <c r="F385" s="53" t="s">
        <v>110</v>
      </c>
      <c r="H385" s="52" t="s">
        <v>49</v>
      </c>
      <c r="I385" s="51"/>
      <c r="J385" s="51"/>
      <c r="K385" s="51" t="s">
        <v>157</v>
      </c>
      <c r="L385" s="51"/>
      <c r="M385" s="51" t="s">
        <v>178</v>
      </c>
      <c r="N385" s="51"/>
      <c r="O385" s="51"/>
      <c r="P385" s="51" t="s">
        <v>158</v>
      </c>
      <c r="Q385" s="51"/>
    </row>
    <row r="386" spans="5:21" x14ac:dyDescent="0.25">
      <c r="F386" s="51"/>
      <c r="H386" s="52" t="s">
        <v>48</v>
      </c>
      <c r="I386" s="51"/>
      <c r="J386" s="51"/>
      <c r="K386" s="51"/>
      <c r="L386" s="51"/>
      <c r="M386" s="51" t="s">
        <v>159</v>
      </c>
      <c r="N386" s="51"/>
      <c r="O386" s="51"/>
      <c r="P386" s="51"/>
      <c r="Q386" s="51"/>
    </row>
    <row r="387" spans="5:21" ht="14.45" x14ac:dyDescent="0.3">
      <c r="F387" s="51"/>
      <c r="G387" s="52"/>
      <c r="H387" s="51"/>
      <c r="I387" s="51"/>
      <c r="J387" s="51"/>
      <c r="K387" s="51"/>
      <c r="L387" s="51"/>
      <c r="M387" s="51" t="s">
        <v>179</v>
      </c>
      <c r="N387" s="51"/>
      <c r="O387" s="51"/>
      <c r="P387" s="51"/>
      <c r="Q387" s="51"/>
    </row>
    <row r="388" spans="5:21" x14ac:dyDescent="0.25">
      <c r="F388" s="51"/>
      <c r="G388" s="52"/>
      <c r="H388" s="51"/>
      <c r="I388" s="51"/>
      <c r="J388" s="51"/>
      <c r="K388" s="51"/>
      <c r="L388" s="51"/>
      <c r="M388" s="51" t="s">
        <v>160</v>
      </c>
      <c r="N388" s="51"/>
      <c r="O388" s="51"/>
      <c r="P388" s="51"/>
      <c r="Q388" s="51"/>
    </row>
    <row r="390" spans="5:21" ht="14.45" x14ac:dyDescent="0.3">
      <c r="H390" s="49"/>
      <c r="I390" s="49"/>
      <c r="J390" s="49"/>
      <c r="K390" s="49"/>
      <c r="L390" s="49"/>
      <c r="M390" s="49"/>
      <c r="N390" s="49"/>
      <c r="O390" s="49"/>
      <c r="P390" s="49"/>
      <c r="Q390" s="48"/>
      <c r="R390" s="49"/>
      <c r="S390" s="49"/>
      <c r="T390" s="49"/>
      <c r="U390" s="49"/>
    </row>
    <row r="391" spans="5:21" x14ac:dyDescent="0.25">
      <c r="F391" s="48"/>
      <c r="G391" s="48"/>
      <c r="H391" s="49" t="s">
        <v>46</v>
      </c>
      <c r="I391" s="49" t="s">
        <v>39</v>
      </c>
      <c r="J391" s="49" t="s">
        <v>2</v>
      </c>
      <c r="K391" s="49" t="s">
        <v>8</v>
      </c>
      <c r="L391" s="49" t="s">
        <v>3</v>
      </c>
      <c r="M391" s="49" t="s">
        <v>10</v>
      </c>
      <c r="N391" s="49" t="s">
        <v>4</v>
      </c>
      <c r="O391" s="49" t="s">
        <v>5</v>
      </c>
      <c r="P391" s="49" t="s">
        <v>31</v>
      </c>
      <c r="Q391" s="48"/>
      <c r="R391" s="49"/>
      <c r="S391" s="49"/>
      <c r="T391" s="49"/>
      <c r="U391" s="49"/>
    </row>
    <row r="392" spans="5:21" ht="14.45" x14ac:dyDescent="0.3">
      <c r="E392" t="s">
        <v>183</v>
      </c>
      <c r="F392" s="51" t="s">
        <v>76</v>
      </c>
      <c r="G392" s="50"/>
      <c r="H392" s="51" t="s">
        <v>221</v>
      </c>
      <c r="I392" s="51" t="s">
        <v>221</v>
      </c>
      <c r="J392" s="51" t="s">
        <v>221</v>
      </c>
      <c r="K392" s="51" t="s">
        <v>221</v>
      </c>
      <c r="L392" s="51" t="s">
        <v>221</v>
      </c>
      <c r="M392" s="51" t="s">
        <v>221</v>
      </c>
      <c r="N392" s="51" t="s">
        <v>222</v>
      </c>
      <c r="O392" s="51" t="s">
        <v>221</v>
      </c>
      <c r="P392" s="51" t="s">
        <v>223</v>
      </c>
      <c r="Q392" s="51"/>
      <c r="R392" s="50"/>
      <c r="S392" s="50"/>
      <c r="T392" s="50"/>
      <c r="U392" s="50"/>
    </row>
    <row r="393" spans="5:21" ht="14.45" x14ac:dyDescent="0.3">
      <c r="F393" s="51" t="s">
        <v>78</v>
      </c>
      <c r="G393" s="50"/>
      <c r="H393" s="52" t="s">
        <v>139</v>
      </c>
      <c r="I393" s="51" t="s">
        <v>224</v>
      </c>
      <c r="J393" s="51" t="s">
        <v>224</v>
      </c>
      <c r="K393" s="51" t="s">
        <v>225</v>
      </c>
      <c r="L393" s="51" t="s">
        <v>281</v>
      </c>
      <c r="M393" s="51" t="s">
        <v>166</v>
      </c>
      <c r="N393" s="51" t="s">
        <v>224</v>
      </c>
      <c r="O393" s="51" t="s">
        <v>224</v>
      </c>
      <c r="P393" s="51" t="s">
        <v>139</v>
      </c>
      <c r="Q393" s="51"/>
      <c r="R393" s="50"/>
      <c r="S393" s="50"/>
      <c r="T393" s="50"/>
      <c r="U393" s="50"/>
    </row>
    <row r="394" spans="5:21" ht="14.45" x14ac:dyDescent="0.3">
      <c r="F394" s="51" t="s">
        <v>79</v>
      </c>
      <c r="G394" s="50"/>
      <c r="H394" s="52" t="s">
        <v>226</v>
      </c>
      <c r="I394" s="51" t="s">
        <v>139</v>
      </c>
      <c r="J394" s="51" t="s">
        <v>139</v>
      </c>
      <c r="K394" s="51" t="s">
        <v>32</v>
      </c>
      <c r="L394" s="51" t="s">
        <v>282</v>
      </c>
      <c r="M394" s="51" t="s">
        <v>227</v>
      </c>
      <c r="N394" s="51" t="s">
        <v>139</v>
      </c>
      <c r="O394" s="51" t="s">
        <v>139</v>
      </c>
      <c r="P394" s="51" t="s">
        <v>228</v>
      </c>
      <c r="Q394" s="51"/>
      <c r="R394" s="50"/>
      <c r="S394" s="50"/>
      <c r="T394" s="50"/>
      <c r="U394" s="50"/>
    </row>
    <row r="395" spans="5:21" x14ac:dyDescent="0.25">
      <c r="F395" s="53" t="s">
        <v>110</v>
      </c>
      <c r="G395" s="50"/>
      <c r="H395" s="52" t="s">
        <v>49</v>
      </c>
      <c r="I395" s="51"/>
      <c r="J395" s="51"/>
      <c r="K395" s="51" t="s">
        <v>229</v>
      </c>
      <c r="L395" s="51"/>
      <c r="M395" s="51" t="s">
        <v>230</v>
      </c>
      <c r="N395" s="51"/>
      <c r="O395" s="51"/>
      <c r="P395" s="51" t="s">
        <v>231</v>
      </c>
      <c r="Q395" s="51"/>
      <c r="R395" s="50"/>
      <c r="S395" s="50"/>
      <c r="T395" s="50"/>
      <c r="U395" s="50"/>
    </row>
    <row r="396" spans="5:21" ht="14.45" x14ac:dyDescent="0.3">
      <c r="F396" s="51"/>
      <c r="G396" s="50"/>
      <c r="H396" s="52" t="s">
        <v>48</v>
      </c>
      <c r="I396" s="51"/>
      <c r="J396" s="51"/>
      <c r="K396" s="51"/>
      <c r="L396" s="51"/>
      <c r="M396" s="51" t="s">
        <v>232</v>
      </c>
      <c r="N396" s="51"/>
      <c r="O396" s="51"/>
      <c r="P396" s="51"/>
      <c r="Q396" s="51"/>
      <c r="R396" s="50"/>
      <c r="S396" s="50"/>
      <c r="T396" s="50"/>
      <c r="U396" s="50"/>
    </row>
    <row r="397" spans="5:21" ht="14.45" x14ac:dyDescent="0.3">
      <c r="F397" s="51"/>
      <c r="G397" s="52"/>
      <c r="H397" s="52"/>
      <c r="I397" s="51"/>
      <c r="J397" s="51"/>
      <c r="K397" s="51"/>
      <c r="L397" s="51"/>
      <c r="M397" s="51" t="s">
        <v>233</v>
      </c>
      <c r="N397" s="51"/>
      <c r="O397" s="51"/>
      <c r="P397" s="51"/>
      <c r="Q397" s="51"/>
      <c r="R397" s="50"/>
      <c r="S397" s="50"/>
      <c r="T397" s="50"/>
      <c r="U397" s="50"/>
    </row>
    <row r="398" spans="5:21" ht="14.45" x14ac:dyDescent="0.3">
      <c r="F398" s="51"/>
      <c r="G398" s="52"/>
      <c r="H398" s="51"/>
      <c r="I398" s="51"/>
      <c r="J398" s="51"/>
      <c r="K398" s="51"/>
      <c r="L398" s="51"/>
      <c r="M398" s="51" t="s">
        <v>234</v>
      </c>
      <c r="N398" s="51"/>
      <c r="O398" s="51"/>
      <c r="P398" s="51"/>
      <c r="Q398" s="51"/>
      <c r="R398" s="50"/>
      <c r="S398" s="50"/>
      <c r="T398" s="50"/>
      <c r="U398" s="50"/>
    </row>
    <row r="401" spans="5:21" x14ac:dyDescent="0.25">
      <c r="F401" s="48"/>
      <c r="G401" s="48"/>
      <c r="H401" s="49" t="s">
        <v>46</v>
      </c>
      <c r="I401" s="49" t="s">
        <v>39</v>
      </c>
      <c r="J401" s="49" t="s">
        <v>2</v>
      </c>
      <c r="K401" s="49" t="s">
        <v>8</v>
      </c>
      <c r="L401" s="49" t="s">
        <v>3</v>
      </c>
      <c r="M401" s="49" t="s">
        <v>10</v>
      </c>
      <c r="N401" s="49" t="s">
        <v>4</v>
      </c>
      <c r="O401" s="49" t="s">
        <v>5</v>
      </c>
      <c r="P401" s="49" t="s">
        <v>31</v>
      </c>
      <c r="Q401" s="48"/>
      <c r="R401" s="49"/>
      <c r="S401" s="49"/>
      <c r="T401" s="49"/>
      <c r="U401" s="49"/>
    </row>
    <row r="402" spans="5:21" ht="14.45" x14ac:dyDescent="0.3">
      <c r="E402" s="79" t="s">
        <v>184</v>
      </c>
      <c r="F402" s="51" t="s">
        <v>76</v>
      </c>
      <c r="G402" s="50"/>
      <c r="H402" s="51" t="s">
        <v>265</v>
      </c>
      <c r="I402" s="51" t="s">
        <v>265</v>
      </c>
      <c r="J402" s="51" t="s">
        <v>265</v>
      </c>
      <c r="K402" s="51" t="s">
        <v>265</v>
      </c>
      <c r="L402" s="51" t="s">
        <v>265</v>
      </c>
      <c r="M402" s="51" t="s">
        <v>265</v>
      </c>
      <c r="N402" s="51" t="s">
        <v>265</v>
      </c>
      <c r="O402" s="51" t="s">
        <v>265</v>
      </c>
      <c r="P402" s="51" t="s">
        <v>266</v>
      </c>
      <c r="Q402" s="51"/>
      <c r="R402" s="50"/>
      <c r="S402" s="50"/>
      <c r="T402" s="50"/>
      <c r="U402" s="50"/>
    </row>
    <row r="403" spans="5:21" ht="14.45" x14ac:dyDescent="0.3">
      <c r="F403" s="51" t="s">
        <v>78</v>
      </c>
      <c r="G403" s="50"/>
      <c r="H403" s="52" t="s">
        <v>249</v>
      </c>
      <c r="I403" s="51" t="s">
        <v>267</v>
      </c>
      <c r="J403" s="51" t="s">
        <v>0</v>
      </c>
      <c r="K403" s="51" t="s">
        <v>268</v>
      </c>
      <c r="L403" s="51" t="s">
        <v>283</v>
      </c>
      <c r="M403" s="51" t="s">
        <v>166</v>
      </c>
      <c r="N403" s="51" t="s">
        <v>0</v>
      </c>
      <c r="O403" s="51" t="s">
        <v>0</v>
      </c>
      <c r="P403" s="51" t="s">
        <v>249</v>
      </c>
      <c r="Q403" s="51"/>
      <c r="R403" s="50"/>
      <c r="S403" s="50"/>
      <c r="T403" s="50"/>
      <c r="U403" s="50"/>
    </row>
    <row r="404" spans="5:21" ht="14.45" x14ac:dyDescent="0.3">
      <c r="F404" s="51" t="s">
        <v>79</v>
      </c>
      <c r="G404" s="50"/>
      <c r="H404" s="52" t="s">
        <v>47</v>
      </c>
      <c r="I404" s="51" t="s">
        <v>249</v>
      </c>
      <c r="J404" s="51" t="s">
        <v>249</v>
      </c>
      <c r="K404" s="51" t="s">
        <v>32</v>
      </c>
      <c r="L404" s="51" t="s">
        <v>284</v>
      </c>
      <c r="M404" s="51" t="s">
        <v>269</v>
      </c>
      <c r="N404" s="51" t="s">
        <v>249</v>
      </c>
      <c r="O404" s="51" t="s">
        <v>249</v>
      </c>
      <c r="P404" s="51" t="s">
        <v>270</v>
      </c>
      <c r="Q404" s="51"/>
      <c r="R404" s="50"/>
      <c r="S404" s="50"/>
      <c r="T404" s="50"/>
      <c r="U404" s="50"/>
    </row>
    <row r="405" spans="5:21" x14ac:dyDescent="0.25">
      <c r="F405" s="53" t="s">
        <v>110</v>
      </c>
      <c r="G405" s="50"/>
      <c r="H405" s="52" t="s">
        <v>49</v>
      </c>
      <c r="I405" s="51"/>
      <c r="J405" s="51"/>
      <c r="K405" s="51" t="s">
        <v>271</v>
      </c>
      <c r="L405" s="51"/>
      <c r="M405" s="51" t="s">
        <v>272</v>
      </c>
      <c r="N405" s="51"/>
      <c r="O405" s="51"/>
      <c r="P405" s="51" t="s">
        <v>273</v>
      </c>
      <c r="Q405" s="51"/>
      <c r="R405" s="50"/>
      <c r="S405" s="50"/>
      <c r="T405" s="50"/>
      <c r="U405" s="50"/>
    </row>
    <row r="406" spans="5:21" ht="14.45" x14ac:dyDescent="0.3">
      <c r="F406" s="51"/>
      <c r="G406" s="50"/>
      <c r="H406" s="52" t="s">
        <v>48</v>
      </c>
      <c r="I406" s="51"/>
      <c r="J406" s="51"/>
      <c r="K406" s="51"/>
      <c r="L406" s="51"/>
      <c r="M406" s="51" t="s">
        <v>274</v>
      </c>
      <c r="N406" s="51"/>
      <c r="O406" s="51"/>
      <c r="P406" s="51"/>
      <c r="Q406" s="51"/>
      <c r="R406" s="50"/>
      <c r="S406" s="50"/>
      <c r="T406" s="50"/>
      <c r="U406" s="50"/>
    </row>
    <row r="407" spans="5:21" ht="14.45" x14ac:dyDescent="0.3">
      <c r="F407" s="51"/>
      <c r="G407" s="52"/>
      <c r="H407" s="52"/>
      <c r="I407" s="51"/>
      <c r="J407" s="51"/>
      <c r="K407" s="51"/>
      <c r="L407" s="51"/>
      <c r="M407" s="51" t="s">
        <v>275</v>
      </c>
      <c r="N407" s="51"/>
      <c r="O407" s="51"/>
      <c r="P407" s="51"/>
      <c r="Q407" s="51"/>
      <c r="R407" s="50"/>
      <c r="S407" s="50"/>
      <c r="T407" s="50"/>
      <c r="U407" s="50"/>
    </row>
    <row r="408" spans="5:21" ht="14.45" x14ac:dyDescent="0.3">
      <c r="F408" s="51"/>
      <c r="G408" s="52"/>
      <c r="H408" s="51"/>
      <c r="I408" s="51"/>
      <c r="J408" s="51"/>
      <c r="K408" s="51"/>
      <c r="L408" s="51"/>
      <c r="M408" s="51" t="s">
        <v>276</v>
      </c>
      <c r="N408" s="51"/>
      <c r="O408" s="51"/>
      <c r="P408" s="51"/>
      <c r="Q408" s="51"/>
      <c r="R408" s="50"/>
      <c r="S408" s="50"/>
      <c r="T408" s="50"/>
      <c r="U408" s="50"/>
    </row>
  </sheetData>
  <sheetProtection password="D9FA" sheet="1" objects="1" scenarios="1" selectLockedCells="1" selectUnlockedCells="1"/>
  <customSheetViews>
    <customSheetView guid="{A457CCD6-9ED2-4FED-AADA-3B43EE7FDF23}" topLeftCell="F1">
      <selection activeCell="H12" sqref="H12"/>
      <pageMargins left="0.7" right="0.7" top="0.78740157499999996" bottom="0.78740157499999996" header="0.3" footer="0.3"/>
    </customSheetView>
  </customSheetViews>
  <conditionalFormatting sqref="F5">
    <cfRule type="cellIs" dxfId="1" priority="1" operator="equal">
      <formula>$K$5</formula>
    </cfRule>
    <cfRule type="cellIs" dxfId="0" priority="2" operator="equal">
      <formula>$K$4</formula>
    </cfRule>
  </conditionalFormatting>
  <dataValidations disablePrompts="1" count="12">
    <dataValidation type="list" allowBlank="1" showInputMessage="1" showErrorMessage="1" sqref="B7:C7 B11:C12">
      <formula1>$K$4:$K$5</formula1>
    </dataValidation>
    <dataValidation type="list" allowBlank="1" showInputMessage="1" showErrorMessage="1" sqref="B9:C9">
      <formula1>$M$4:$M$5</formula1>
    </dataValidation>
    <dataValidation type="list" allowBlank="1" showInputMessage="1" showErrorMessage="1" sqref="B8:C8">
      <formula1>$N$6:$N$9</formula1>
    </dataValidation>
    <dataValidation type="list" allowBlank="1" showInputMessage="1" showErrorMessage="1" sqref="B5:B6">
      <formula1>$L$4:$L$6</formula1>
    </dataValidation>
    <dataValidation type="list" allowBlank="1" showInputMessage="1" showErrorMessage="1" sqref="H32 H91 H147 H204 H260 H317">
      <formula1>$J$3:$J$5</formula1>
    </dataValidation>
    <dataValidation type="list" allowBlank="1" showInputMessage="1" showErrorMessage="1" sqref="H27 H86 H142 H199 H255 H312">
      <formula1>$M$3:$M$5</formula1>
    </dataValidation>
    <dataValidation type="list" allowBlank="1" showInputMessage="1" showErrorMessage="1" sqref="H26 H85 H141 H198 H254 H311">
      <formula1>$L$3:$L$6</formula1>
    </dataValidation>
    <dataValidation type="list" allowBlank="1" showInputMessage="1" showErrorMessage="1" sqref="H25 H84 H140 H197 H253 H310">
      <formula1>$N$3:$N$9</formula1>
    </dataValidation>
    <dataValidation type="list" allowBlank="1" showInputMessage="1" showErrorMessage="1" sqref="H33 H92 H148 H205 H261 H318">
      <formula1>$H$3:$H$7</formula1>
    </dataValidation>
    <dataValidation type="list" allowBlank="1" showInputMessage="1" showErrorMessage="1" sqref="H31 H90 H146 H203 H259 H316">
      <formula1>$Q$3:$Q$6</formula1>
    </dataValidation>
    <dataValidation type="list" allowBlank="1" showInputMessage="1" showErrorMessage="1" sqref="H29 H88 H144 H201 H257 H314">
      <formula1>$P$3:$P$5</formula1>
    </dataValidation>
    <dataValidation type="list" allowBlank="1" showInputMessage="1" showErrorMessage="1" sqref="H28 H87 H143 H200 H256 H313">
      <formula1>$O$3:$O$5</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CHECKLISTE_G1_END_OF_LIFE</vt:lpstr>
      <vt:lpstr>Tabelle3</vt:lpstr>
      <vt:lpstr>CHECKLISTE_G1_END_OF_LIFE!Druckbereich</vt:lpstr>
    </vt:vector>
  </TitlesOfParts>
  <Company>SimonsVoss Technologies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baramndi</dc:creator>
  <cp:lastModifiedBy>Schmid Monika</cp:lastModifiedBy>
  <cp:lastPrinted>2016-03-04T15:39:22Z</cp:lastPrinted>
  <dcterms:created xsi:type="dcterms:W3CDTF">2016-02-22T14:22:54Z</dcterms:created>
  <dcterms:modified xsi:type="dcterms:W3CDTF">2016-06-01T11:14:34Z</dcterms:modified>
</cp:coreProperties>
</file>